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<sst xmlns="http://schemas.openxmlformats.org/spreadsheetml/2006/main" count="795" uniqueCount="233">
  <si>
    <t>ОТЧЕТ ОБ ИСПОЛНЕНИИ БЮДЖЕТА</t>
  </si>
  <si>
    <t>КОДЫ</t>
  </si>
  <si>
    <t xml:space="preserve">Форма по ОКУД </t>
  </si>
  <si>
    <t>0503117</t>
  </si>
  <si>
    <t>на 1 января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</si>
  <si>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</si>
  <si>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</si>
  <si>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</si>
  <si>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</si>
  <si>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</si>
  <si>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</si>
  <si>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</si>
  <si>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</si>
  <si>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</si>
  <si>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</si>
  <si>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</si>
  <si>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</si>
  <si>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</si>
  <si>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</si>
  <si>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</si>
  <si>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</si>
  <si>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</si>
  <si>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</si>
  <si>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</si>
  <si>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</si>
  <si>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</si>
  <si>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</si>
  <si>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</si>
  <si>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</si>
  <si>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</si>
  <si>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</si>
  <si>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</si>
  <si>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</si>
  <si>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</si>
  <si>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</si>
  <si>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</si>
  <si>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</si>
  <si>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</si>
  <si>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</si>
  <si>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</si>
  <si>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</si>
  <si>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</si>
  <si>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</si>
  <si>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</si>
  <si>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</si>
  <si>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</si>
  <si>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157 11690050 10 0000 140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</si>
  <si>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</si>
  <si>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</si>
  <si>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</si>
  <si>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</si>
  <si>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</si>
  <si>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</si>
  <si>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</si>
  <si>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</si>
  <si>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</si>
  <si>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</si>
  <si>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</si>
  <si>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</si>
  <si>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</si>
  <si>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</si>
  <si>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</si>
  <si>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</si>
  <si>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</si>
  <si>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</si>
  <si>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</si>
  <si>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</si>
  <si>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</si>
  <si>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</si>
  <si>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</si>
  <si>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</si>
  <si>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</si>
  <si>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</si>
  <si>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</si>
  <si>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</si>
  <si>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</si>
  <si>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</si>
  <si>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</si>
  <si>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</si>
  <si>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</si>
  <si>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</si>
  <si>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</si>
  <si>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</si>
  <si>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</si>
  <si>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</si>
  <si>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</si>
  <si>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</si>
  <si>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</si>
  <si>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</si>
  <si>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</si>
  <si>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</si>
  <si>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</si>
  <si>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</si>
  <si>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</si>
  <si>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</si>
  <si>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</si>
  <si>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</si>
  <si>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</si>
  <si>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</si>
  <si>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</si>
  <si>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</si>
  <si>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</si>
  <si>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</si>
  <si>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</si>
  <si>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</si>
  <si>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</si>
  <si>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</si>
  <si>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</si>
  <si>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</si>
  <si>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</si>
  <si>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</si>
  <si>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</si>
  <si>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</si>
  <si>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</si>
  <si>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</si>
  <si>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</si>
  <si>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</si>
  <si>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</si>
  <si>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</si>
  <si>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</si>
  <si>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</si>
  <si>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</si>
  <si>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</si>
  <si>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</si>
  <si>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</si>
  <si>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</si>
  <si>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</si>
  <si>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</si>
  <si>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</si>
  <si>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</si>
  <si>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</si>
  <si>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</si>
  <si>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</si>
  <si>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</si>
  <si>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</si>
  <si>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</si>
  <si>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</si>
  <si>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992 0113 0170110050 622</t>
  </si>
  <si>
    <t>241</t>
  </si>
  <si>
    <t>992 0113 0170110050 853</t>
  </si>
  <si>
    <t>992 0309 0210110540 244</t>
  </si>
  <si>
    <t>992 0309 0210160060 244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</si>
  <si>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</si>
  <si>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</si>
  <si>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</si>
  <si>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</si>
  <si>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</si>
  <si>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</si>
  <si>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</si>
  <si>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992 0409 0510162440 244</t>
  </si>
  <si>
    <t>992 0409 05101S2440 244</t>
  </si>
  <si>
    <t>992 0412 0540111020 244</t>
  </si>
  <si>
    <t>992 0412 0540111020 622</t>
  </si>
  <si>
    <t>992 0412 0540212340 244</t>
  </si>
  <si>
    <t>992 0412 0540212350 244</t>
  </si>
  <si>
    <t>992 0412 1410211310 244</t>
  </si>
  <si>
    <t>992 0502 0550110770 244</t>
  </si>
  <si>
    <t>992 0502 0550110770 414</t>
  </si>
  <si>
    <t>992 0502 0550160330 414</t>
  </si>
  <si>
    <t>992 0502 05501S0330 414</t>
  </si>
  <si>
    <t>992 0502 0550210070 244</t>
  </si>
  <si>
    <t>992 0502 0550262720 414</t>
  </si>
  <si>
    <t>992 0502 05502L0182 414</t>
  </si>
  <si>
    <t>992 0502 05502R0182 414</t>
  </si>
  <si>
    <t>992 0502 05502S2720 414</t>
  </si>
  <si>
    <t>992 0503 0560110080 244</t>
  </si>
  <si>
    <t>992 0503 0560110090 244</t>
  </si>
  <si>
    <t>992 0503 0560110100 244</t>
  </si>
  <si>
    <t>992 0503 0560110100 621</t>
  </si>
  <si>
    <t>992 0503 0560110130 244</t>
  </si>
  <si>
    <t>992 0505 0520110060 244</t>
  </si>
  <si>
    <t>992 0505 0560200590 621</t>
  </si>
  <si>
    <t>992 0707 0810210900 111</t>
  </si>
  <si>
    <t>992 0707 0810210900 119</t>
  </si>
  <si>
    <t>992 0707 0810210900 244</t>
  </si>
  <si>
    <t>992 0707 0810210900 621</t>
  </si>
  <si>
    <t>992 0801 0610109810 244</t>
  </si>
  <si>
    <t>992 0801 0650160120 111</t>
  </si>
  <si>
    <t>992 0801 0650160120 119</t>
  </si>
  <si>
    <t>992 0801 0650160120 621</t>
  </si>
  <si>
    <t>992 0801 06501S0120 111</t>
  </si>
  <si>
    <t>992 0801 06501S0120 119</t>
  </si>
  <si>
    <t>992 0801 06501S0120 621</t>
  </si>
  <si>
    <t>992 0801 0670200590 111</t>
  </si>
  <si>
    <t>992 0801 0670200590 112</t>
  </si>
  <si>
    <t>992 0801 0670200590 119</t>
  </si>
  <si>
    <t>992 0801 0670200590 244</t>
  </si>
  <si>
    <t>992 0801 0670200590 621</t>
  </si>
  <si>
    <t>992 0801 0670200590 851</t>
  </si>
  <si>
    <t>992 0801 0670200590 852</t>
  </si>
  <si>
    <t>992 0801 0670200590 853</t>
  </si>
  <si>
    <t>992 0801 0670209030 622</t>
  </si>
  <si>
    <t>992 0801 0670211390 112</t>
  </si>
  <si>
    <t>992 0801 0670211390 622</t>
  </si>
  <si>
    <t>992 1003 0910110140 244</t>
  </si>
  <si>
    <t>992 1101 0710210670 111</t>
  </si>
  <si>
    <t>992 1101 0710210670 113</t>
  </si>
  <si>
    <t>992 1101 0710210670 119</t>
  </si>
  <si>
    <t>992 1101 0710210670 244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</si>
  <si>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</si>
  <si>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</si>
  <si>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</si>
  <si>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</si>
  <si>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</si>
  <si>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</si>
  <si>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</si>
  <si>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</si>
  <si>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</si>
  <si>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</si>
  <si>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</si>
  <si>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</si>
  <si>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</si>
  <si>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</si>
  <si>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</si>
  <si>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</si>
  <si>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</si>
  <si>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</si>
  <si>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</si>
  <si>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</si>
  <si>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</si>
  <si>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</si>
  <si>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</si>
  <si>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</si>
  <si>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</si>
  <si>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</si>
  <si>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</si>
  <si>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</si>
  <si>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</si>
  <si>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</si>
  <si>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</si>
  <si>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</si>
  <si>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19 января 2018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</si>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</sst>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4"/>
  <sheetViews>
    <sheetView tabSelected="1" zoomScalePageLayoutView="0" workbookViewId="0" topLeftCell="A175">
      <selection activeCell="A195" sqref="A19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3.7109375" style="1" customWidth="1"/>
    <col min="15" max="15" width="4.7109375" style="1" customWidth="1"/>
    <col min="16" max="16" width="1.8515625" style="1" customWidth="1"/>
    <col min="17" max="17" width="2.7109375" style="1" customWidth="1"/>
    <col min="18" max="18" width="7.140625" style="1" customWidth="1"/>
    <col min="19" max="19" width="1.7109375" style="1" customWidth="1"/>
    <col min="20" max="20" width="3.57421875" style="1" customWidth="1"/>
    <col min="21" max="21" width="3.2812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8.851562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43101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170132600</f>
        <v>170132600</v>
      </c>
      <c r="Q12" s="21"/>
      <c r="R12" s="21"/>
      <c r="S12" s="21">
        <f>170426525.37</f>
        <v>170426525.37</v>
      </c>
      <c r="T12" s="21"/>
      <c r="U12" s="21"/>
      <c r="V12" s="21"/>
      <c r="W12" s="21"/>
      <c r="X12" s="22" t="s">
        <v>36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38</v>
      </c>
      <c r="N13" s="24"/>
      <c r="O13" s="24"/>
      <c r="P13" s="25">
        <f>2456240</f>
        <v>2456240</v>
      </c>
      <c r="Q13" s="25"/>
      <c r="R13" s="25"/>
      <c r="S13" s="25">
        <f>2652294.98</f>
        <v>2652294.98</v>
      </c>
      <c r="T13" s="25"/>
      <c r="U13" s="25"/>
      <c r="V13" s="25"/>
      <c r="W13" s="25"/>
      <c r="X13" s="26" t="s">
        <v>36</v>
      </c>
      <c r="Y13" s="26"/>
      <c r="Z13" s="26"/>
    </row>
    <row r="14" spans="1:26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40</v>
      </c>
      <c r="N14" s="24"/>
      <c r="O14" s="24"/>
      <c r="P14" s="25">
        <f>24930</f>
        <v>24930</v>
      </c>
      <c r="Q14" s="25"/>
      <c r="R14" s="25"/>
      <c r="S14" s="25">
        <f>26925.28</f>
        <v>26925.28</v>
      </c>
      <c r="T14" s="25"/>
      <c r="U14" s="25"/>
      <c r="V14" s="25"/>
      <c r="W14" s="25"/>
      <c r="X14" s="26" t="s">
        <v>36</v>
      </c>
      <c r="Y14" s="26"/>
      <c r="Z14" s="26"/>
    </row>
    <row r="15" spans="1:26" s="1" customFormat="1" ht="37.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42</v>
      </c>
      <c r="N15" s="24"/>
      <c r="O15" s="24"/>
      <c r="P15" s="25">
        <f>3973330</f>
        <v>3973330</v>
      </c>
      <c r="Q15" s="25"/>
      <c r="R15" s="25"/>
      <c r="S15" s="25">
        <f>4289319.55</f>
        <v>4289319.55</v>
      </c>
      <c r="T15" s="25"/>
      <c r="U15" s="25"/>
      <c r="V15" s="25"/>
      <c r="W15" s="25"/>
      <c r="X15" s="26" t="s">
        <v>36</v>
      </c>
      <c r="Y15" s="26"/>
      <c r="Z15" s="26"/>
    </row>
    <row r="16" spans="1:26" s="1" customFormat="1" ht="36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44</v>
      </c>
      <c r="N16" s="24"/>
      <c r="O16" s="24"/>
      <c r="P16" s="27" t="s">
        <v>36</v>
      </c>
      <c r="Q16" s="27"/>
      <c r="R16" s="27"/>
      <c r="S16" s="25">
        <f>-513686.77</f>
        <v>-513686.77</v>
      </c>
      <c r="T16" s="25"/>
      <c r="U16" s="25"/>
      <c r="V16" s="25"/>
      <c r="W16" s="25"/>
      <c r="X16" s="26" t="s">
        <v>36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5">
        <f>20000</f>
        <v>20000</v>
      </c>
      <c r="Q17" s="25"/>
      <c r="R17" s="25"/>
      <c r="S17" s="25">
        <f>20000</f>
        <v>20000</v>
      </c>
      <c r="T17" s="25"/>
      <c r="U17" s="25"/>
      <c r="V17" s="25"/>
      <c r="W17" s="25"/>
      <c r="X17" s="28">
        <f>0</f>
        <v>0</v>
      </c>
      <c r="Y17" s="28"/>
      <c r="Z17" s="28"/>
    </row>
    <row r="18" spans="1:26" s="1" customFormat="1" ht="37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5">
        <f>22300000</f>
        <v>22300000</v>
      </c>
      <c r="Q18" s="25"/>
      <c r="R18" s="25"/>
      <c r="S18" s="25">
        <f>24009337.67</f>
        <v>24009337.67</v>
      </c>
      <c r="T18" s="25"/>
      <c r="U18" s="25"/>
      <c r="V18" s="25"/>
      <c r="W18" s="25"/>
      <c r="X18" s="26" t="s">
        <v>36</v>
      </c>
      <c r="Y18" s="26"/>
      <c r="Z18" s="26"/>
    </row>
    <row r="19" spans="1:26" s="1" customFormat="1" ht="57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5">
        <f>345000</f>
        <v>345000</v>
      </c>
      <c r="Q19" s="25"/>
      <c r="R19" s="25"/>
      <c r="S19" s="25">
        <f>376083.36</f>
        <v>376083.36</v>
      </c>
      <c r="T19" s="25"/>
      <c r="U19" s="25"/>
      <c r="V19" s="25"/>
      <c r="W19" s="25"/>
      <c r="X19" s="26" t="s">
        <v>36</v>
      </c>
      <c r="Y19" s="26"/>
      <c r="Z19" s="26"/>
    </row>
    <row r="20" spans="1:26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5">
        <f>105000</f>
        <v>105000</v>
      </c>
      <c r="Q20" s="25"/>
      <c r="R20" s="25"/>
      <c r="S20" s="25">
        <f>117173.15</f>
        <v>117173.15</v>
      </c>
      <c r="T20" s="25"/>
      <c r="U20" s="25"/>
      <c r="V20" s="25"/>
      <c r="W20" s="25"/>
      <c r="X20" s="26" t="s">
        <v>36</v>
      </c>
      <c r="Y20" s="26"/>
      <c r="Z20" s="26"/>
    </row>
    <row r="21" spans="1:26" s="1" customFormat="1" ht="46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5">
        <f>10000</f>
        <v>10000</v>
      </c>
      <c r="Q21" s="25"/>
      <c r="R21" s="25"/>
      <c r="S21" s="25">
        <f>10123.94</f>
        <v>10123.94</v>
      </c>
      <c r="T21" s="25"/>
      <c r="U21" s="25"/>
      <c r="V21" s="25"/>
      <c r="W21" s="25"/>
      <c r="X21" s="26" t="s">
        <v>36</v>
      </c>
      <c r="Y21" s="26"/>
      <c r="Z21" s="26"/>
    </row>
    <row r="22" spans="1:26" s="1" customFormat="1" ht="13.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5">
        <f>6500000</f>
        <v>6500000</v>
      </c>
      <c r="Q22" s="25"/>
      <c r="R22" s="25"/>
      <c r="S22" s="25">
        <f>6930355.32</f>
        <v>6930355.32</v>
      </c>
      <c r="T22" s="25"/>
      <c r="U22" s="25"/>
      <c r="V22" s="25"/>
      <c r="W22" s="25"/>
      <c r="X22" s="26" t="s">
        <v>36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5">
        <f>7000000</f>
        <v>7000000</v>
      </c>
      <c r="Q23" s="25"/>
      <c r="R23" s="25"/>
      <c r="S23" s="25">
        <f>7698411.7</f>
        <v>7698411.7</v>
      </c>
      <c r="T23" s="25"/>
      <c r="U23" s="25"/>
      <c r="V23" s="25"/>
      <c r="W23" s="25"/>
      <c r="X23" s="26" t="s">
        <v>36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3200000</f>
        <v>3200000</v>
      </c>
      <c r="Q24" s="25"/>
      <c r="R24" s="25"/>
      <c r="S24" s="25">
        <f>-664508.46</f>
        <v>-664508.46</v>
      </c>
      <c r="T24" s="25"/>
      <c r="U24" s="25"/>
      <c r="V24" s="25"/>
      <c r="W24" s="25"/>
      <c r="X24" s="28">
        <f>3864508.46</f>
        <v>3864508.46</v>
      </c>
      <c r="Y24" s="28"/>
      <c r="Z24" s="28"/>
    </row>
    <row r="25" spans="1:26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11500000</f>
        <v>11500000</v>
      </c>
      <c r="Q25" s="25"/>
      <c r="R25" s="25"/>
      <c r="S25" s="25">
        <f>12737798.13</f>
        <v>12737798.13</v>
      </c>
      <c r="T25" s="25"/>
      <c r="U25" s="25"/>
      <c r="V25" s="25"/>
      <c r="W25" s="25"/>
      <c r="X25" s="26" t="s">
        <v>36</v>
      </c>
      <c r="Y25" s="26"/>
      <c r="Z25" s="26"/>
    </row>
    <row r="26" spans="1:26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7" t="s">
        <v>36</v>
      </c>
      <c r="Q26" s="27"/>
      <c r="R26" s="27"/>
      <c r="S26" s="25">
        <f>3546.74</f>
        <v>3546.74</v>
      </c>
      <c r="T26" s="25"/>
      <c r="U26" s="25"/>
      <c r="V26" s="25"/>
      <c r="W26" s="25"/>
      <c r="X26" s="26" t="s">
        <v>36</v>
      </c>
      <c r="Y26" s="26"/>
      <c r="Z26" s="26"/>
    </row>
    <row r="27" spans="1:26" s="1" customFormat="1" ht="33.7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5">
        <f>7900</f>
        <v>7900</v>
      </c>
      <c r="Q27" s="25"/>
      <c r="R27" s="25"/>
      <c r="S27" s="25">
        <f>7922</f>
        <v>7922</v>
      </c>
      <c r="T27" s="25"/>
      <c r="U27" s="25"/>
      <c r="V27" s="25"/>
      <c r="W27" s="25"/>
      <c r="X27" s="26" t="s">
        <v>36</v>
      </c>
      <c r="Y27" s="26"/>
      <c r="Z27" s="26"/>
    </row>
    <row r="28" spans="1:26" s="1" customFormat="1" ht="36.7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5">
        <f>420000</f>
        <v>420000</v>
      </c>
      <c r="Q28" s="25"/>
      <c r="R28" s="25"/>
      <c r="S28" s="25">
        <f>448579.6</f>
        <v>448579.6</v>
      </c>
      <c r="T28" s="25"/>
      <c r="U28" s="25"/>
      <c r="V28" s="25"/>
      <c r="W28" s="25"/>
      <c r="X28" s="26" t="s">
        <v>36</v>
      </c>
      <c r="Y28" s="26"/>
      <c r="Z28" s="26"/>
    </row>
    <row r="29" spans="1:26" s="1" customFormat="1" ht="24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5">
        <f>130000</f>
        <v>130000</v>
      </c>
      <c r="Q29" s="25"/>
      <c r="R29" s="25"/>
      <c r="S29" s="25">
        <f>135140</f>
        <v>135140</v>
      </c>
      <c r="T29" s="25"/>
      <c r="U29" s="25"/>
      <c r="V29" s="25"/>
      <c r="W29" s="25"/>
      <c r="X29" s="26" t="s">
        <v>36</v>
      </c>
      <c r="Y29" s="26"/>
      <c r="Z29" s="26"/>
    </row>
    <row r="30" spans="1:26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72</v>
      </c>
      <c r="N30" s="24"/>
      <c r="O30" s="24"/>
      <c r="P30" s="25">
        <f>19000</f>
        <v>19000</v>
      </c>
      <c r="Q30" s="25"/>
      <c r="R30" s="25"/>
      <c r="S30" s="25">
        <f>19545.21</f>
        <v>19545.21</v>
      </c>
      <c r="T30" s="25"/>
      <c r="U30" s="25"/>
      <c r="V30" s="25"/>
      <c r="W30" s="25"/>
      <c r="X30" s="26" t="s">
        <v>36</v>
      </c>
      <c r="Y30" s="26"/>
      <c r="Z30" s="26"/>
    </row>
    <row r="31" spans="1:26" s="1" customFormat="1" ht="24" customHeight="1">
      <c r="A31" s="23" t="s">
        <v>45</v>
      </c>
      <c r="B31" s="23"/>
      <c r="C31" s="23"/>
      <c r="D31" s="23"/>
      <c r="E31" s="23"/>
      <c r="F31" s="23"/>
      <c r="G31" s="23"/>
      <c r="H31" s="23"/>
      <c r="I31" s="23"/>
      <c r="J31" s="24" t="s">
        <v>34</v>
      </c>
      <c r="K31" s="24"/>
      <c r="L31" s="24"/>
      <c r="M31" s="24" t="s">
        <v>73</v>
      </c>
      <c r="N31" s="24"/>
      <c r="O31" s="24"/>
      <c r="P31" s="25">
        <f>86000</f>
        <v>86000</v>
      </c>
      <c r="Q31" s="25"/>
      <c r="R31" s="25"/>
      <c r="S31" s="25">
        <f>86117.03</f>
        <v>86117.03</v>
      </c>
      <c r="T31" s="25"/>
      <c r="U31" s="25"/>
      <c r="V31" s="25"/>
      <c r="W31" s="25"/>
      <c r="X31" s="26" t="s">
        <v>36</v>
      </c>
      <c r="Y31" s="26"/>
      <c r="Z31" s="26"/>
    </row>
    <row r="32" spans="1:26" s="1" customFormat="1" ht="13.5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4" t="s">
        <v>34</v>
      </c>
      <c r="K32" s="24"/>
      <c r="L32" s="24"/>
      <c r="M32" s="24" t="s">
        <v>75</v>
      </c>
      <c r="N32" s="24"/>
      <c r="O32" s="24"/>
      <c r="P32" s="27" t="s">
        <v>36</v>
      </c>
      <c r="Q32" s="27"/>
      <c r="R32" s="27"/>
      <c r="S32" s="25">
        <f>0</f>
        <v>0</v>
      </c>
      <c r="T32" s="25"/>
      <c r="U32" s="25"/>
      <c r="V32" s="25"/>
      <c r="W32" s="25"/>
      <c r="X32" s="26" t="s">
        <v>36</v>
      </c>
      <c r="Y32" s="26"/>
      <c r="Z32" s="26"/>
    </row>
    <row r="33" spans="1:26" s="1" customFormat="1" ht="13.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4" t="s">
        <v>34</v>
      </c>
      <c r="K33" s="24"/>
      <c r="L33" s="24"/>
      <c r="M33" s="24" t="s">
        <v>77</v>
      </c>
      <c r="N33" s="24"/>
      <c r="O33" s="24"/>
      <c r="P33" s="25">
        <f>280000</f>
        <v>280000</v>
      </c>
      <c r="Q33" s="25"/>
      <c r="R33" s="25"/>
      <c r="S33" s="25">
        <f>288003.92</f>
        <v>288003.92</v>
      </c>
      <c r="T33" s="25"/>
      <c r="U33" s="25"/>
      <c r="V33" s="25"/>
      <c r="W33" s="25"/>
      <c r="X33" s="26" t="s">
        <v>36</v>
      </c>
      <c r="Y33" s="26"/>
      <c r="Z33" s="26"/>
    </row>
    <row r="34" spans="1:26" s="1" customFormat="1" ht="24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4" t="s">
        <v>34</v>
      </c>
      <c r="K34" s="24"/>
      <c r="L34" s="24"/>
      <c r="M34" s="24" t="s">
        <v>79</v>
      </c>
      <c r="N34" s="24"/>
      <c r="O34" s="24"/>
      <c r="P34" s="25">
        <f>0</f>
        <v>0</v>
      </c>
      <c r="Q34" s="25"/>
      <c r="R34" s="25"/>
      <c r="S34" s="25">
        <f>0</f>
        <v>0</v>
      </c>
      <c r="T34" s="25"/>
      <c r="U34" s="25"/>
      <c r="V34" s="25"/>
      <c r="W34" s="25"/>
      <c r="X34" s="26" t="s">
        <v>36</v>
      </c>
      <c r="Y34" s="26"/>
      <c r="Z34" s="26"/>
    </row>
    <row r="35" spans="1:26" s="1" customFormat="1" ht="13.5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4" t="s">
        <v>34</v>
      </c>
      <c r="K35" s="24"/>
      <c r="L35" s="24"/>
      <c r="M35" s="24" t="s">
        <v>81</v>
      </c>
      <c r="N35" s="24"/>
      <c r="O35" s="24"/>
      <c r="P35" s="25">
        <f>111473600</f>
        <v>111473600</v>
      </c>
      <c r="Q35" s="25"/>
      <c r="R35" s="25"/>
      <c r="S35" s="25">
        <f>111466222.02</f>
        <v>111466222.02</v>
      </c>
      <c r="T35" s="25"/>
      <c r="U35" s="25"/>
      <c r="V35" s="25"/>
      <c r="W35" s="25"/>
      <c r="X35" s="28">
        <f>7377.98</f>
        <v>7377.98</v>
      </c>
      <c r="Y35" s="28"/>
      <c r="Z35" s="28"/>
    </row>
    <row r="36" spans="1:26" s="1" customFormat="1" ht="24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4" t="s">
        <v>34</v>
      </c>
      <c r="K36" s="24"/>
      <c r="L36" s="24"/>
      <c r="M36" s="24" t="s">
        <v>83</v>
      </c>
      <c r="N36" s="24"/>
      <c r="O36" s="24"/>
      <c r="P36" s="25">
        <f>7600</f>
        <v>7600</v>
      </c>
      <c r="Q36" s="25"/>
      <c r="R36" s="25"/>
      <c r="S36" s="25">
        <f>7600</f>
        <v>7600</v>
      </c>
      <c r="T36" s="25"/>
      <c r="U36" s="25"/>
      <c r="V36" s="25"/>
      <c r="W36" s="25"/>
      <c r="X36" s="28">
        <f>0</f>
        <v>0</v>
      </c>
      <c r="Y36" s="28"/>
      <c r="Z36" s="28"/>
    </row>
    <row r="37" spans="1:26" s="1" customFormat="1" ht="18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4" t="s">
        <v>34</v>
      </c>
      <c r="K37" s="24"/>
      <c r="L37" s="24"/>
      <c r="M37" s="24" t="s">
        <v>85</v>
      </c>
      <c r="N37" s="24"/>
      <c r="O37" s="24"/>
      <c r="P37" s="25">
        <f>229000</f>
        <v>229000</v>
      </c>
      <c r="Q37" s="25"/>
      <c r="R37" s="25"/>
      <c r="S37" s="25">
        <f>229000</f>
        <v>229000</v>
      </c>
      <c r="T37" s="25"/>
      <c r="U37" s="25"/>
      <c r="V37" s="25"/>
      <c r="W37" s="25"/>
      <c r="X37" s="28">
        <f>0</f>
        <v>0</v>
      </c>
      <c r="Y37" s="28"/>
      <c r="Z37" s="28"/>
    </row>
    <row r="38" spans="1:26" s="1" customFormat="1" ht="13.5" customHeight="1">
      <c r="A38" s="23" t="s">
        <v>86</v>
      </c>
      <c r="B38" s="23"/>
      <c r="C38" s="23"/>
      <c r="D38" s="23"/>
      <c r="E38" s="23"/>
      <c r="F38" s="23"/>
      <c r="G38" s="23"/>
      <c r="H38" s="23"/>
      <c r="I38" s="23"/>
      <c r="J38" s="24" t="s">
        <v>34</v>
      </c>
      <c r="K38" s="24"/>
      <c r="L38" s="24"/>
      <c r="M38" s="24" t="s">
        <v>87</v>
      </c>
      <c r="N38" s="24"/>
      <c r="O38" s="24"/>
      <c r="P38" s="25">
        <f>45000</f>
        <v>45000</v>
      </c>
      <c r="Q38" s="25"/>
      <c r="R38" s="25"/>
      <c r="S38" s="25">
        <f>45221</f>
        <v>45221</v>
      </c>
      <c r="T38" s="25"/>
      <c r="U38" s="25"/>
      <c r="V38" s="25"/>
      <c r="W38" s="25"/>
      <c r="X38" s="26" t="s">
        <v>36</v>
      </c>
      <c r="Y38" s="26"/>
      <c r="Z38" s="26"/>
    </row>
    <row r="39" spans="1:26" s="1" customFormat="1" ht="48.75" customHeight="1">
      <c r="A39" s="23" t="s">
        <v>88</v>
      </c>
      <c r="B39" s="23"/>
      <c r="C39" s="23"/>
      <c r="D39" s="23"/>
      <c r="E39" s="23"/>
      <c r="F39" s="23"/>
      <c r="G39" s="23"/>
      <c r="H39" s="23"/>
      <c r="I39" s="23"/>
      <c r="J39" s="24" t="s">
        <v>34</v>
      </c>
      <c r="K39" s="24"/>
      <c r="L39" s="24"/>
      <c r="M39" s="24" t="s">
        <v>89</v>
      </c>
      <c r="N39" s="24"/>
      <c r="O39" s="24"/>
      <c r="P39" s="27" t="s">
        <v>36</v>
      </c>
      <c r="Q39" s="27"/>
      <c r="R39" s="27"/>
      <c r="S39" s="25">
        <f>0</f>
        <v>0</v>
      </c>
      <c r="T39" s="25"/>
      <c r="U39" s="25"/>
      <c r="V39" s="25"/>
      <c r="W39" s="25"/>
      <c r="X39" s="26" t="s">
        <v>36</v>
      </c>
      <c r="Y39" s="26"/>
      <c r="Z39" s="26"/>
    </row>
    <row r="40" spans="1:26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1" customFormat="1" ht="13.5" customHeight="1">
      <c r="A41" s="12" t="s">
        <v>90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" customFormat="1" ht="34.5" customHeight="1">
      <c r="A42" s="13" t="s">
        <v>21</v>
      </c>
      <c r="B42" s="13"/>
      <c r="C42" s="13"/>
      <c r="D42" s="13"/>
      <c r="E42" s="13"/>
      <c r="F42" s="13"/>
      <c r="G42" s="13"/>
      <c r="H42" s="13"/>
      <c r="I42" s="13" t="s">
        <v>22</v>
      </c>
      <c r="J42" s="13"/>
      <c r="K42" s="13"/>
      <c r="L42" s="13" t="s">
        <v>91</v>
      </c>
      <c r="M42" s="13"/>
      <c r="N42" s="13"/>
      <c r="O42" s="14" t="s">
        <v>92</v>
      </c>
      <c r="P42" s="14"/>
      <c r="Q42" s="14" t="s">
        <v>24</v>
      </c>
      <c r="R42" s="14"/>
      <c r="S42" s="14"/>
      <c r="T42" s="14" t="s">
        <v>25</v>
      </c>
      <c r="U42" s="14"/>
      <c r="V42" s="14"/>
      <c r="W42" s="14"/>
      <c r="X42" s="14"/>
      <c r="Y42" s="15" t="s">
        <v>26</v>
      </c>
      <c r="Z42" s="15"/>
    </row>
    <row r="43" spans="1:26" s="1" customFormat="1" ht="13.5" customHeight="1">
      <c r="A43" s="16" t="s">
        <v>27</v>
      </c>
      <c r="B43" s="16"/>
      <c r="C43" s="16"/>
      <c r="D43" s="16"/>
      <c r="E43" s="16"/>
      <c r="F43" s="16"/>
      <c r="G43" s="16"/>
      <c r="H43" s="16"/>
      <c r="I43" s="16" t="s">
        <v>28</v>
      </c>
      <c r="J43" s="16"/>
      <c r="K43" s="16"/>
      <c r="L43" s="16" t="s">
        <v>29</v>
      </c>
      <c r="M43" s="16"/>
      <c r="N43" s="16"/>
      <c r="O43" s="17" t="s">
        <v>30</v>
      </c>
      <c r="P43" s="17"/>
      <c r="Q43" s="17" t="s">
        <v>31</v>
      </c>
      <c r="R43" s="17"/>
      <c r="S43" s="17"/>
      <c r="T43" s="17" t="s">
        <v>32</v>
      </c>
      <c r="U43" s="17"/>
      <c r="V43" s="17"/>
      <c r="W43" s="17"/>
      <c r="X43" s="17"/>
      <c r="Y43" s="18" t="s">
        <v>93</v>
      </c>
      <c r="Z43" s="18"/>
    </row>
    <row r="44" spans="1:26" s="1" customFormat="1" ht="13.5" customHeight="1">
      <c r="A44" s="19" t="s">
        <v>94</v>
      </c>
      <c r="B44" s="19"/>
      <c r="C44" s="19"/>
      <c r="D44" s="19"/>
      <c r="E44" s="19"/>
      <c r="F44" s="19"/>
      <c r="G44" s="19"/>
      <c r="H44" s="19"/>
      <c r="I44" s="20" t="s">
        <v>95</v>
      </c>
      <c r="J44" s="20"/>
      <c r="K44" s="20"/>
      <c r="L44" s="20" t="s">
        <v>35</v>
      </c>
      <c r="M44" s="20"/>
      <c r="N44" s="20"/>
      <c r="O44" s="30" t="s">
        <v>35</v>
      </c>
      <c r="P44" s="30"/>
      <c r="Q44" s="21">
        <f>180498945.9</f>
        <v>180498945.9</v>
      </c>
      <c r="R44" s="21"/>
      <c r="S44" s="21"/>
      <c r="T44" s="21">
        <f>179943584.28</f>
        <v>179943584.28</v>
      </c>
      <c r="U44" s="21"/>
      <c r="V44" s="21"/>
      <c r="W44" s="21"/>
      <c r="X44" s="21"/>
      <c r="Y44" s="31">
        <f>555361.62</f>
        <v>555361.62</v>
      </c>
      <c r="Z44" s="31"/>
    </row>
    <row r="45" spans="1:26" s="1" customFormat="1" ht="13.5" customHeight="1">
      <c r="A45" s="32" t="s">
        <v>96</v>
      </c>
      <c r="B45" s="32"/>
      <c r="C45" s="32"/>
      <c r="D45" s="32"/>
      <c r="E45" s="32"/>
      <c r="F45" s="32"/>
      <c r="G45" s="32"/>
      <c r="H45" s="32"/>
      <c r="I45" s="33" t="s">
        <v>95</v>
      </c>
      <c r="J45" s="33"/>
      <c r="K45" s="33"/>
      <c r="L45" s="33" t="s">
        <v>97</v>
      </c>
      <c r="M45" s="33"/>
      <c r="N45" s="33"/>
      <c r="O45" s="34" t="s">
        <v>98</v>
      </c>
      <c r="P45" s="34"/>
      <c r="Q45" s="35">
        <f>305000</f>
        <v>305000</v>
      </c>
      <c r="R45" s="35"/>
      <c r="S45" s="35"/>
      <c r="T45" s="35">
        <f>305000</f>
        <v>305000</v>
      </c>
      <c r="U45" s="35"/>
      <c r="V45" s="35"/>
      <c r="W45" s="35"/>
      <c r="X45" s="35"/>
      <c r="Y45" s="36">
        <f aca="true" t="shared" si="0" ref="Y45:Y50">0</f>
        <v>0</v>
      </c>
      <c r="Z45" s="36"/>
    </row>
    <row r="46" spans="1:26" s="1" customFormat="1" ht="13.5" customHeight="1">
      <c r="A46" s="32" t="s">
        <v>99</v>
      </c>
      <c r="B46" s="32"/>
      <c r="C46" s="32"/>
      <c r="D46" s="32"/>
      <c r="E46" s="32"/>
      <c r="F46" s="32"/>
      <c r="G46" s="32"/>
      <c r="H46" s="32"/>
      <c r="I46" s="33" t="s">
        <v>95</v>
      </c>
      <c r="J46" s="33"/>
      <c r="K46" s="33"/>
      <c r="L46" s="33" t="s">
        <v>100</v>
      </c>
      <c r="M46" s="33"/>
      <c r="N46" s="33"/>
      <c r="O46" s="34" t="s">
        <v>101</v>
      </c>
      <c r="P46" s="34"/>
      <c r="Q46" s="35">
        <f>718315.27</f>
        <v>718315.27</v>
      </c>
      <c r="R46" s="35"/>
      <c r="S46" s="35"/>
      <c r="T46" s="35">
        <f>718315.27</f>
        <v>718315.27</v>
      </c>
      <c r="U46" s="35"/>
      <c r="V46" s="35"/>
      <c r="W46" s="35"/>
      <c r="X46" s="35"/>
      <c r="Y46" s="36">
        <f t="shared" si="0"/>
        <v>0</v>
      </c>
      <c r="Z46" s="36"/>
    </row>
    <row r="47" spans="1:26" s="1" customFormat="1" ht="13.5" customHeight="1">
      <c r="A47" s="32" t="s">
        <v>102</v>
      </c>
      <c r="B47" s="32"/>
      <c r="C47" s="32"/>
      <c r="D47" s="32"/>
      <c r="E47" s="32"/>
      <c r="F47" s="32"/>
      <c r="G47" s="32"/>
      <c r="H47" s="32"/>
      <c r="I47" s="33" t="s">
        <v>95</v>
      </c>
      <c r="J47" s="33"/>
      <c r="K47" s="33"/>
      <c r="L47" s="33" t="s">
        <v>103</v>
      </c>
      <c r="M47" s="33"/>
      <c r="N47" s="33"/>
      <c r="O47" s="34" t="s">
        <v>104</v>
      </c>
      <c r="P47" s="34"/>
      <c r="Q47" s="35">
        <f>191684.73</f>
        <v>191684.73</v>
      </c>
      <c r="R47" s="35"/>
      <c r="S47" s="35"/>
      <c r="T47" s="35">
        <f>191684.73</f>
        <v>191684.73</v>
      </c>
      <c r="U47" s="35"/>
      <c r="V47" s="35"/>
      <c r="W47" s="35"/>
      <c r="X47" s="35"/>
      <c r="Y47" s="36">
        <f t="shared" si="0"/>
        <v>0</v>
      </c>
      <c r="Z47" s="36"/>
    </row>
    <row r="48" spans="1:26" s="1" customFormat="1" ht="13.5" customHeight="1">
      <c r="A48" s="32" t="s">
        <v>99</v>
      </c>
      <c r="B48" s="32"/>
      <c r="C48" s="32"/>
      <c r="D48" s="32"/>
      <c r="E48" s="32"/>
      <c r="F48" s="32"/>
      <c r="G48" s="32"/>
      <c r="H48" s="32"/>
      <c r="I48" s="33" t="s">
        <v>95</v>
      </c>
      <c r="J48" s="33"/>
      <c r="K48" s="33"/>
      <c r="L48" s="33" t="s">
        <v>105</v>
      </c>
      <c r="M48" s="33"/>
      <c r="N48" s="33"/>
      <c r="O48" s="34" t="s">
        <v>101</v>
      </c>
      <c r="P48" s="34"/>
      <c r="Q48" s="35">
        <f>6574599.72</f>
        <v>6574599.72</v>
      </c>
      <c r="R48" s="35"/>
      <c r="S48" s="35"/>
      <c r="T48" s="35">
        <f>6574599.72</f>
        <v>6574599.72</v>
      </c>
      <c r="U48" s="35"/>
      <c r="V48" s="35"/>
      <c r="W48" s="35"/>
      <c r="X48" s="35"/>
      <c r="Y48" s="36">
        <f t="shared" si="0"/>
        <v>0</v>
      </c>
      <c r="Z48" s="36"/>
    </row>
    <row r="49" spans="1:26" s="1" customFormat="1" ht="13.5" customHeight="1">
      <c r="A49" s="32" t="s">
        <v>106</v>
      </c>
      <c r="B49" s="32"/>
      <c r="C49" s="32"/>
      <c r="D49" s="32"/>
      <c r="E49" s="32"/>
      <c r="F49" s="32"/>
      <c r="G49" s="32"/>
      <c r="H49" s="32"/>
      <c r="I49" s="33" t="s">
        <v>95</v>
      </c>
      <c r="J49" s="33"/>
      <c r="K49" s="33"/>
      <c r="L49" s="33" t="s">
        <v>107</v>
      </c>
      <c r="M49" s="33"/>
      <c r="N49" s="33"/>
      <c r="O49" s="34" t="s">
        <v>108</v>
      </c>
      <c r="P49" s="34"/>
      <c r="Q49" s="35">
        <f>1266.67</f>
        <v>1266.67</v>
      </c>
      <c r="R49" s="35"/>
      <c r="S49" s="35"/>
      <c r="T49" s="35">
        <f>1266.67</f>
        <v>1266.67</v>
      </c>
      <c r="U49" s="35"/>
      <c r="V49" s="35"/>
      <c r="W49" s="35"/>
      <c r="X49" s="35"/>
      <c r="Y49" s="36">
        <f t="shared" si="0"/>
        <v>0</v>
      </c>
      <c r="Z49" s="36"/>
    </row>
    <row r="50" spans="1:26" s="1" customFormat="1" ht="13.5" customHeight="1">
      <c r="A50" s="32" t="s">
        <v>102</v>
      </c>
      <c r="B50" s="32"/>
      <c r="C50" s="32"/>
      <c r="D50" s="32"/>
      <c r="E50" s="32"/>
      <c r="F50" s="32"/>
      <c r="G50" s="32"/>
      <c r="H50" s="32"/>
      <c r="I50" s="33" t="s">
        <v>95</v>
      </c>
      <c r="J50" s="33"/>
      <c r="K50" s="33"/>
      <c r="L50" s="33" t="s">
        <v>109</v>
      </c>
      <c r="M50" s="33"/>
      <c r="N50" s="33"/>
      <c r="O50" s="34" t="s">
        <v>104</v>
      </c>
      <c r="P50" s="34"/>
      <c r="Q50" s="35">
        <f>1968269.98</f>
        <v>1968269.98</v>
      </c>
      <c r="R50" s="35"/>
      <c r="S50" s="35"/>
      <c r="T50" s="35">
        <f>1968269.98</f>
        <v>1968269.98</v>
      </c>
      <c r="U50" s="35"/>
      <c r="V50" s="35"/>
      <c r="W50" s="35"/>
      <c r="X50" s="35"/>
      <c r="Y50" s="36">
        <f t="shared" si="0"/>
        <v>0</v>
      </c>
      <c r="Z50" s="36"/>
    </row>
    <row r="51" spans="1:26" s="1" customFormat="1" ht="13.5" customHeight="1">
      <c r="A51" s="32" t="s">
        <v>110</v>
      </c>
      <c r="B51" s="32"/>
      <c r="C51" s="32"/>
      <c r="D51" s="32"/>
      <c r="E51" s="32"/>
      <c r="F51" s="32"/>
      <c r="G51" s="32"/>
      <c r="H51" s="32"/>
      <c r="I51" s="33" t="s">
        <v>95</v>
      </c>
      <c r="J51" s="33"/>
      <c r="K51" s="33"/>
      <c r="L51" s="33" t="s">
        <v>111</v>
      </c>
      <c r="M51" s="33"/>
      <c r="N51" s="33"/>
      <c r="O51" s="34" t="s">
        <v>112</v>
      </c>
      <c r="P51" s="34"/>
      <c r="Q51" s="35">
        <f>213500</f>
        <v>213500</v>
      </c>
      <c r="R51" s="35"/>
      <c r="S51" s="35"/>
      <c r="T51" s="35">
        <f>213344.44</f>
        <v>213344.44</v>
      </c>
      <c r="U51" s="35"/>
      <c r="V51" s="35"/>
      <c r="W51" s="35"/>
      <c r="X51" s="35"/>
      <c r="Y51" s="36">
        <f>155.56</f>
        <v>155.56</v>
      </c>
      <c r="Z51" s="36"/>
    </row>
    <row r="52" spans="1:26" s="1" customFormat="1" ht="13.5" customHeight="1">
      <c r="A52" s="32" t="s">
        <v>113</v>
      </c>
      <c r="B52" s="32"/>
      <c r="C52" s="32"/>
      <c r="D52" s="32"/>
      <c r="E52" s="32"/>
      <c r="F52" s="32"/>
      <c r="G52" s="32"/>
      <c r="H52" s="32"/>
      <c r="I52" s="33" t="s">
        <v>95</v>
      </c>
      <c r="J52" s="33"/>
      <c r="K52" s="33"/>
      <c r="L52" s="33" t="s">
        <v>111</v>
      </c>
      <c r="M52" s="33"/>
      <c r="N52" s="33"/>
      <c r="O52" s="34" t="s">
        <v>114</v>
      </c>
      <c r="P52" s="34"/>
      <c r="Q52" s="35">
        <f>160003.2</f>
        <v>160003.2</v>
      </c>
      <c r="R52" s="35"/>
      <c r="S52" s="35"/>
      <c r="T52" s="35">
        <f>160003.2</f>
        <v>160003.2</v>
      </c>
      <c r="U52" s="35"/>
      <c r="V52" s="35"/>
      <c r="W52" s="35"/>
      <c r="X52" s="35"/>
      <c r="Y52" s="36">
        <f>0</f>
        <v>0</v>
      </c>
      <c r="Z52" s="36"/>
    </row>
    <row r="53" spans="1:26" s="1" customFormat="1" ht="13.5" customHeight="1">
      <c r="A53" s="32" t="s">
        <v>115</v>
      </c>
      <c r="B53" s="32"/>
      <c r="C53" s="32"/>
      <c r="D53" s="32"/>
      <c r="E53" s="32"/>
      <c r="F53" s="32"/>
      <c r="G53" s="32"/>
      <c r="H53" s="32"/>
      <c r="I53" s="33" t="s">
        <v>95</v>
      </c>
      <c r="J53" s="33"/>
      <c r="K53" s="33"/>
      <c r="L53" s="33" t="s">
        <v>111</v>
      </c>
      <c r="M53" s="33"/>
      <c r="N53" s="33"/>
      <c r="O53" s="34" t="s">
        <v>116</v>
      </c>
      <c r="P53" s="34"/>
      <c r="Q53" s="35">
        <f>202516.06</f>
        <v>202516.06</v>
      </c>
      <c r="R53" s="35"/>
      <c r="S53" s="35"/>
      <c r="T53" s="35">
        <f>197821.14</f>
        <v>197821.14</v>
      </c>
      <c r="U53" s="35"/>
      <c r="V53" s="35"/>
      <c r="W53" s="35"/>
      <c r="X53" s="35"/>
      <c r="Y53" s="36">
        <f>4694.92</f>
        <v>4694.92</v>
      </c>
      <c r="Z53" s="36"/>
    </row>
    <row r="54" spans="1:26" s="1" customFormat="1" ht="13.5" customHeight="1">
      <c r="A54" s="32" t="s">
        <v>117</v>
      </c>
      <c r="B54" s="32"/>
      <c r="C54" s="32"/>
      <c r="D54" s="32"/>
      <c r="E54" s="32"/>
      <c r="F54" s="32"/>
      <c r="G54" s="32"/>
      <c r="H54" s="32"/>
      <c r="I54" s="33" t="s">
        <v>95</v>
      </c>
      <c r="J54" s="33"/>
      <c r="K54" s="33"/>
      <c r="L54" s="33" t="s">
        <v>111</v>
      </c>
      <c r="M54" s="33"/>
      <c r="N54" s="33"/>
      <c r="O54" s="34" t="s">
        <v>118</v>
      </c>
      <c r="P54" s="34"/>
      <c r="Q54" s="35">
        <f>673746.8</f>
        <v>673746.8</v>
      </c>
      <c r="R54" s="35"/>
      <c r="S54" s="35"/>
      <c r="T54" s="35">
        <f>673391.18</f>
        <v>673391.18</v>
      </c>
      <c r="U54" s="35"/>
      <c r="V54" s="35"/>
      <c r="W54" s="35"/>
      <c r="X54" s="35"/>
      <c r="Y54" s="36">
        <f>355.62</f>
        <v>355.62</v>
      </c>
      <c r="Z54" s="36"/>
    </row>
    <row r="55" spans="1:26" s="1" customFormat="1" ht="13.5" customHeight="1">
      <c r="A55" s="32" t="s">
        <v>119</v>
      </c>
      <c r="B55" s="32"/>
      <c r="C55" s="32"/>
      <c r="D55" s="32"/>
      <c r="E55" s="32"/>
      <c r="F55" s="32"/>
      <c r="G55" s="32"/>
      <c r="H55" s="32"/>
      <c r="I55" s="33" t="s">
        <v>95</v>
      </c>
      <c r="J55" s="33"/>
      <c r="K55" s="33"/>
      <c r="L55" s="33" t="s">
        <v>111</v>
      </c>
      <c r="M55" s="33"/>
      <c r="N55" s="33"/>
      <c r="O55" s="34" t="s">
        <v>120</v>
      </c>
      <c r="P55" s="34"/>
      <c r="Q55" s="35">
        <f>28300</f>
        <v>28300</v>
      </c>
      <c r="R55" s="35"/>
      <c r="S55" s="35"/>
      <c r="T55" s="35">
        <f>28300</f>
        <v>28300</v>
      </c>
      <c r="U55" s="35"/>
      <c r="V55" s="35"/>
      <c r="W55" s="35"/>
      <c r="X55" s="35"/>
      <c r="Y55" s="36">
        <f aca="true" t="shared" si="1" ref="Y55:Y60">0</f>
        <v>0</v>
      </c>
      <c r="Z55" s="36"/>
    </row>
    <row r="56" spans="1:26" s="1" customFormat="1" ht="13.5" customHeight="1">
      <c r="A56" s="32" t="s">
        <v>121</v>
      </c>
      <c r="B56" s="32"/>
      <c r="C56" s="32"/>
      <c r="D56" s="32"/>
      <c r="E56" s="32"/>
      <c r="F56" s="32"/>
      <c r="G56" s="32"/>
      <c r="H56" s="32"/>
      <c r="I56" s="33" t="s">
        <v>95</v>
      </c>
      <c r="J56" s="33"/>
      <c r="K56" s="33"/>
      <c r="L56" s="33" t="s">
        <v>111</v>
      </c>
      <c r="M56" s="33"/>
      <c r="N56" s="33"/>
      <c r="O56" s="34" t="s">
        <v>122</v>
      </c>
      <c r="P56" s="34"/>
      <c r="Q56" s="35">
        <f>160435</f>
        <v>160435</v>
      </c>
      <c r="R56" s="35"/>
      <c r="S56" s="35"/>
      <c r="T56" s="35">
        <f>160435</f>
        <v>160435</v>
      </c>
      <c r="U56" s="35"/>
      <c r="V56" s="35"/>
      <c r="W56" s="35"/>
      <c r="X56" s="35"/>
      <c r="Y56" s="36">
        <f t="shared" si="1"/>
        <v>0</v>
      </c>
      <c r="Z56" s="36"/>
    </row>
    <row r="57" spans="1:26" s="1" customFormat="1" ht="13.5" customHeight="1">
      <c r="A57" s="32" t="s">
        <v>123</v>
      </c>
      <c r="B57" s="32"/>
      <c r="C57" s="32"/>
      <c r="D57" s="32"/>
      <c r="E57" s="32"/>
      <c r="F57" s="32"/>
      <c r="G57" s="32"/>
      <c r="H57" s="32"/>
      <c r="I57" s="33" t="s">
        <v>95</v>
      </c>
      <c r="J57" s="33"/>
      <c r="K57" s="33"/>
      <c r="L57" s="33" t="s">
        <v>124</v>
      </c>
      <c r="M57" s="33"/>
      <c r="N57" s="33"/>
      <c r="O57" s="34" t="s">
        <v>125</v>
      </c>
      <c r="P57" s="34"/>
      <c r="Q57" s="35">
        <f>34580</f>
        <v>34580</v>
      </c>
      <c r="R57" s="35"/>
      <c r="S57" s="35"/>
      <c r="T57" s="35">
        <f>34580</f>
        <v>34580</v>
      </c>
      <c r="U57" s="35"/>
      <c r="V57" s="35"/>
      <c r="W57" s="35"/>
      <c r="X57" s="35"/>
      <c r="Y57" s="36">
        <f t="shared" si="1"/>
        <v>0</v>
      </c>
      <c r="Z57" s="36"/>
    </row>
    <row r="58" spans="1:26" s="1" customFormat="1" ht="13.5" customHeight="1">
      <c r="A58" s="32" t="s">
        <v>123</v>
      </c>
      <c r="B58" s="32"/>
      <c r="C58" s="32"/>
      <c r="D58" s="32"/>
      <c r="E58" s="32"/>
      <c r="F58" s="32"/>
      <c r="G58" s="32"/>
      <c r="H58" s="32"/>
      <c r="I58" s="33" t="s">
        <v>95</v>
      </c>
      <c r="J58" s="33"/>
      <c r="K58" s="33"/>
      <c r="L58" s="33" t="s">
        <v>126</v>
      </c>
      <c r="M58" s="33"/>
      <c r="N58" s="33"/>
      <c r="O58" s="34" t="s">
        <v>125</v>
      </c>
      <c r="P58" s="34"/>
      <c r="Q58" s="35">
        <f>11565.25</f>
        <v>11565.25</v>
      </c>
      <c r="R58" s="35"/>
      <c r="S58" s="35"/>
      <c r="T58" s="35">
        <f>11565.25</f>
        <v>11565.25</v>
      </c>
      <c r="U58" s="35"/>
      <c r="V58" s="35"/>
      <c r="W58" s="35"/>
      <c r="X58" s="35"/>
      <c r="Y58" s="36">
        <f t="shared" si="1"/>
        <v>0</v>
      </c>
      <c r="Z58" s="36"/>
    </row>
    <row r="59" spans="1:26" s="1" customFormat="1" ht="13.5" customHeight="1">
      <c r="A59" s="32" t="s">
        <v>123</v>
      </c>
      <c r="B59" s="32"/>
      <c r="C59" s="32"/>
      <c r="D59" s="32"/>
      <c r="E59" s="32"/>
      <c r="F59" s="32"/>
      <c r="G59" s="32"/>
      <c r="H59" s="32"/>
      <c r="I59" s="33" t="s">
        <v>95</v>
      </c>
      <c r="J59" s="33"/>
      <c r="K59" s="33"/>
      <c r="L59" s="33" t="s">
        <v>127</v>
      </c>
      <c r="M59" s="33"/>
      <c r="N59" s="33"/>
      <c r="O59" s="34" t="s">
        <v>125</v>
      </c>
      <c r="P59" s="34"/>
      <c r="Q59" s="35">
        <f>22903.69</f>
        <v>22903.69</v>
      </c>
      <c r="R59" s="35"/>
      <c r="S59" s="35"/>
      <c r="T59" s="35">
        <f>22903.69</f>
        <v>22903.69</v>
      </c>
      <c r="U59" s="35"/>
      <c r="V59" s="35"/>
      <c r="W59" s="35"/>
      <c r="X59" s="35"/>
      <c r="Y59" s="36">
        <f t="shared" si="1"/>
        <v>0</v>
      </c>
      <c r="Z59" s="36"/>
    </row>
    <row r="60" spans="1:26" s="1" customFormat="1" ht="13.5" customHeight="1">
      <c r="A60" s="32" t="s">
        <v>121</v>
      </c>
      <c r="B60" s="32"/>
      <c r="C60" s="32"/>
      <c r="D60" s="32"/>
      <c r="E60" s="32"/>
      <c r="F60" s="32"/>
      <c r="G60" s="32"/>
      <c r="H60" s="32"/>
      <c r="I60" s="33" t="s">
        <v>95</v>
      </c>
      <c r="J60" s="33"/>
      <c r="K60" s="33"/>
      <c r="L60" s="33" t="s">
        <v>128</v>
      </c>
      <c r="M60" s="33"/>
      <c r="N60" s="33"/>
      <c r="O60" s="34" t="s">
        <v>122</v>
      </c>
      <c r="P60" s="34"/>
      <c r="Q60" s="35">
        <f>7600</f>
        <v>7600</v>
      </c>
      <c r="R60" s="35"/>
      <c r="S60" s="35"/>
      <c r="T60" s="35">
        <f>7600</f>
        <v>7600</v>
      </c>
      <c r="U60" s="35"/>
      <c r="V60" s="35"/>
      <c r="W60" s="35"/>
      <c r="X60" s="35"/>
      <c r="Y60" s="36">
        <f t="shared" si="1"/>
        <v>0</v>
      </c>
      <c r="Z60" s="36"/>
    </row>
    <row r="61" spans="1:26" s="1" customFormat="1" ht="13.5" customHeight="1">
      <c r="A61" s="32" t="s">
        <v>123</v>
      </c>
      <c r="B61" s="32"/>
      <c r="C61" s="32"/>
      <c r="D61" s="32"/>
      <c r="E61" s="32"/>
      <c r="F61" s="32"/>
      <c r="G61" s="32"/>
      <c r="H61" s="32"/>
      <c r="I61" s="33" t="s">
        <v>95</v>
      </c>
      <c r="J61" s="33"/>
      <c r="K61" s="33"/>
      <c r="L61" s="33" t="s">
        <v>129</v>
      </c>
      <c r="M61" s="33"/>
      <c r="N61" s="33"/>
      <c r="O61" s="34" t="s">
        <v>125</v>
      </c>
      <c r="P61" s="34"/>
      <c r="Q61" s="35">
        <f>14000</f>
        <v>14000</v>
      </c>
      <c r="R61" s="35"/>
      <c r="S61" s="35"/>
      <c r="T61" s="37" t="s">
        <v>36</v>
      </c>
      <c r="U61" s="37"/>
      <c r="V61" s="37"/>
      <c r="W61" s="37"/>
      <c r="X61" s="37"/>
      <c r="Y61" s="36">
        <f>14000</f>
        <v>14000</v>
      </c>
      <c r="Z61" s="36"/>
    </row>
    <row r="62" spans="1:26" s="1" customFormat="1" ht="13.5" customHeight="1">
      <c r="A62" s="32" t="s">
        <v>123</v>
      </c>
      <c r="B62" s="32"/>
      <c r="C62" s="32"/>
      <c r="D62" s="32"/>
      <c r="E62" s="32"/>
      <c r="F62" s="32"/>
      <c r="G62" s="32"/>
      <c r="H62" s="32"/>
      <c r="I62" s="33" t="s">
        <v>95</v>
      </c>
      <c r="J62" s="33"/>
      <c r="K62" s="33"/>
      <c r="L62" s="33" t="s">
        <v>130</v>
      </c>
      <c r="M62" s="33"/>
      <c r="N62" s="33"/>
      <c r="O62" s="34" t="s">
        <v>125</v>
      </c>
      <c r="P62" s="34"/>
      <c r="Q62" s="35">
        <f>57500</f>
        <v>57500</v>
      </c>
      <c r="R62" s="35"/>
      <c r="S62" s="35"/>
      <c r="T62" s="35">
        <f>57500</f>
        <v>57500</v>
      </c>
      <c r="U62" s="35"/>
      <c r="V62" s="35"/>
      <c r="W62" s="35"/>
      <c r="X62" s="35"/>
      <c r="Y62" s="36">
        <f>0</f>
        <v>0</v>
      </c>
      <c r="Z62" s="36"/>
    </row>
    <row r="63" spans="1:26" s="1" customFormat="1" ht="13.5" customHeight="1">
      <c r="A63" s="32" t="s">
        <v>131</v>
      </c>
      <c r="B63" s="32"/>
      <c r="C63" s="32"/>
      <c r="D63" s="32"/>
      <c r="E63" s="32"/>
      <c r="F63" s="32"/>
      <c r="G63" s="32"/>
      <c r="H63" s="32"/>
      <c r="I63" s="33" t="s">
        <v>95</v>
      </c>
      <c r="J63" s="33"/>
      <c r="K63" s="33"/>
      <c r="L63" s="33" t="s">
        <v>132</v>
      </c>
      <c r="M63" s="33"/>
      <c r="N63" s="33"/>
      <c r="O63" s="34" t="s">
        <v>133</v>
      </c>
      <c r="P63" s="34"/>
      <c r="Q63" s="35">
        <f>50000</f>
        <v>50000</v>
      </c>
      <c r="R63" s="35"/>
      <c r="S63" s="35"/>
      <c r="T63" s="35">
        <f>50000</f>
        <v>50000</v>
      </c>
      <c r="U63" s="35"/>
      <c r="V63" s="35"/>
      <c r="W63" s="35"/>
      <c r="X63" s="35"/>
      <c r="Y63" s="36">
        <f>0</f>
        <v>0</v>
      </c>
      <c r="Z63" s="36"/>
    </row>
    <row r="64" spans="1:26" s="1" customFormat="1" ht="13.5" customHeight="1">
      <c r="A64" s="32" t="s">
        <v>134</v>
      </c>
      <c r="B64" s="32"/>
      <c r="C64" s="32"/>
      <c r="D64" s="32"/>
      <c r="E64" s="32"/>
      <c r="F64" s="32"/>
      <c r="G64" s="32"/>
      <c r="H64" s="32"/>
      <c r="I64" s="33" t="s">
        <v>95</v>
      </c>
      <c r="J64" s="33"/>
      <c r="K64" s="33"/>
      <c r="L64" s="33" t="s">
        <v>132</v>
      </c>
      <c r="M64" s="33"/>
      <c r="N64" s="33"/>
      <c r="O64" s="34" t="s">
        <v>135</v>
      </c>
      <c r="P64" s="34"/>
      <c r="Q64" s="35">
        <f>27000</f>
        <v>27000</v>
      </c>
      <c r="R64" s="35"/>
      <c r="S64" s="35"/>
      <c r="T64" s="35">
        <f>27000</f>
        <v>27000</v>
      </c>
      <c r="U64" s="35"/>
      <c r="V64" s="35"/>
      <c r="W64" s="35"/>
      <c r="X64" s="35"/>
      <c r="Y64" s="36">
        <f>0</f>
        <v>0</v>
      </c>
      <c r="Z64" s="36"/>
    </row>
    <row r="65" spans="1:26" s="1" customFormat="1" ht="13.5" customHeight="1">
      <c r="A65" s="32" t="s">
        <v>115</v>
      </c>
      <c r="B65" s="32"/>
      <c r="C65" s="32"/>
      <c r="D65" s="32"/>
      <c r="E65" s="32"/>
      <c r="F65" s="32"/>
      <c r="G65" s="32"/>
      <c r="H65" s="32"/>
      <c r="I65" s="33" t="s">
        <v>95</v>
      </c>
      <c r="J65" s="33"/>
      <c r="K65" s="33"/>
      <c r="L65" s="33" t="s">
        <v>132</v>
      </c>
      <c r="M65" s="33"/>
      <c r="N65" s="33"/>
      <c r="O65" s="34" t="s">
        <v>116</v>
      </c>
      <c r="P65" s="34"/>
      <c r="Q65" s="35">
        <f>518193.56</f>
        <v>518193.56</v>
      </c>
      <c r="R65" s="35"/>
      <c r="S65" s="35"/>
      <c r="T65" s="35">
        <f>518193.56</f>
        <v>518193.56</v>
      </c>
      <c r="U65" s="35"/>
      <c r="V65" s="35"/>
      <c r="W65" s="35"/>
      <c r="X65" s="35"/>
      <c r="Y65" s="36">
        <f>0</f>
        <v>0</v>
      </c>
      <c r="Z65" s="36"/>
    </row>
    <row r="66" spans="1:26" s="1" customFormat="1" ht="13.5" customHeight="1">
      <c r="A66" s="32" t="s">
        <v>117</v>
      </c>
      <c r="B66" s="32"/>
      <c r="C66" s="32"/>
      <c r="D66" s="32"/>
      <c r="E66" s="32"/>
      <c r="F66" s="32"/>
      <c r="G66" s="32"/>
      <c r="H66" s="32"/>
      <c r="I66" s="33" t="s">
        <v>95</v>
      </c>
      <c r="J66" s="33"/>
      <c r="K66" s="33"/>
      <c r="L66" s="33" t="s">
        <v>132</v>
      </c>
      <c r="M66" s="33"/>
      <c r="N66" s="33"/>
      <c r="O66" s="34" t="s">
        <v>118</v>
      </c>
      <c r="P66" s="34"/>
      <c r="Q66" s="35">
        <f>1377424.38</f>
        <v>1377424.38</v>
      </c>
      <c r="R66" s="35"/>
      <c r="S66" s="35"/>
      <c r="T66" s="35">
        <f>1364053.59</f>
        <v>1364053.59</v>
      </c>
      <c r="U66" s="35"/>
      <c r="V66" s="35"/>
      <c r="W66" s="35"/>
      <c r="X66" s="35"/>
      <c r="Y66" s="36">
        <f>13370.79</f>
        <v>13370.79</v>
      </c>
      <c r="Z66" s="36"/>
    </row>
    <row r="67" spans="1:26" s="1" customFormat="1" ht="13.5" customHeight="1">
      <c r="A67" s="32" t="s">
        <v>119</v>
      </c>
      <c r="B67" s="32"/>
      <c r="C67" s="32"/>
      <c r="D67" s="32"/>
      <c r="E67" s="32"/>
      <c r="F67" s="32"/>
      <c r="G67" s="32"/>
      <c r="H67" s="32"/>
      <c r="I67" s="33" t="s">
        <v>95</v>
      </c>
      <c r="J67" s="33"/>
      <c r="K67" s="33"/>
      <c r="L67" s="33" t="s">
        <v>132</v>
      </c>
      <c r="M67" s="33"/>
      <c r="N67" s="33"/>
      <c r="O67" s="34" t="s">
        <v>120</v>
      </c>
      <c r="P67" s="34"/>
      <c r="Q67" s="35">
        <f>146470</f>
        <v>146470</v>
      </c>
      <c r="R67" s="35"/>
      <c r="S67" s="35"/>
      <c r="T67" s="35">
        <f>146470</f>
        <v>146470</v>
      </c>
      <c r="U67" s="35"/>
      <c r="V67" s="35"/>
      <c r="W67" s="35"/>
      <c r="X67" s="35"/>
      <c r="Y67" s="36">
        <f>0</f>
        <v>0</v>
      </c>
      <c r="Z67" s="36"/>
    </row>
    <row r="68" spans="1:26" s="1" customFormat="1" ht="13.5" customHeight="1">
      <c r="A68" s="32" t="s">
        <v>121</v>
      </c>
      <c r="B68" s="32"/>
      <c r="C68" s="32"/>
      <c r="D68" s="32"/>
      <c r="E68" s="32"/>
      <c r="F68" s="32"/>
      <c r="G68" s="32"/>
      <c r="H68" s="32"/>
      <c r="I68" s="33" t="s">
        <v>95</v>
      </c>
      <c r="J68" s="33"/>
      <c r="K68" s="33"/>
      <c r="L68" s="33" t="s">
        <v>132</v>
      </c>
      <c r="M68" s="33"/>
      <c r="N68" s="33"/>
      <c r="O68" s="34" t="s">
        <v>122</v>
      </c>
      <c r="P68" s="34"/>
      <c r="Q68" s="35">
        <f>560017.64</f>
        <v>560017.64</v>
      </c>
      <c r="R68" s="35"/>
      <c r="S68" s="35"/>
      <c r="T68" s="35">
        <f>560017.64</f>
        <v>560017.64</v>
      </c>
      <c r="U68" s="35"/>
      <c r="V68" s="35"/>
      <c r="W68" s="35"/>
      <c r="X68" s="35"/>
      <c r="Y68" s="36">
        <f>0</f>
        <v>0</v>
      </c>
      <c r="Z68" s="36"/>
    </row>
    <row r="69" spans="1:26" s="1" customFormat="1" ht="24" customHeight="1">
      <c r="A69" s="32" t="s">
        <v>136</v>
      </c>
      <c r="B69" s="32"/>
      <c r="C69" s="32"/>
      <c r="D69" s="32"/>
      <c r="E69" s="32"/>
      <c r="F69" s="32"/>
      <c r="G69" s="32"/>
      <c r="H69" s="32"/>
      <c r="I69" s="33" t="s">
        <v>95</v>
      </c>
      <c r="J69" s="33"/>
      <c r="K69" s="33"/>
      <c r="L69" s="33" t="s">
        <v>137</v>
      </c>
      <c r="M69" s="33"/>
      <c r="N69" s="33"/>
      <c r="O69" s="34" t="s">
        <v>138</v>
      </c>
      <c r="P69" s="34"/>
      <c r="Q69" s="35">
        <f>2350000</f>
        <v>2350000</v>
      </c>
      <c r="R69" s="35"/>
      <c r="S69" s="35"/>
      <c r="T69" s="35">
        <f>2318707.22</f>
        <v>2318707.22</v>
      </c>
      <c r="U69" s="35"/>
      <c r="V69" s="35"/>
      <c r="W69" s="35"/>
      <c r="X69" s="35"/>
      <c r="Y69" s="36">
        <f>31292.78</f>
        <v>31292.78</v>
      </c>
      <c r="Z69" s="36"/>
    </row>
    <row r="70" spans="1:26" s="1" customFormat="1" ht="13.5" customHeight="1">
      <c r="A70" s="32" t="s">
        <v>123</v>
      </c>
      <c r="B70" s="32"/>
      <c r="C70" s="32"/>
      <c r="D70" s="32"/>
      <c r="E70" s="32"/>
      <c r="F70" s="32"/>
      <c r="G70" s="32"/>
      <c r="H70" s="32"/>
      <c r="I70" s="33" t="s">
        <v>95</v>
      </c>
      <c r="J70" s="33"/>
      <c r="K70" s="33"/>
      <c r="L70" s="33" t="s">
        <v>139</v>
      </c>
      <c r="M70" s="33"/>
      <c r="N70" s="33"/>
      <c r="O70" s="34" t="s">
        <v>125</v>
      </c>
      <c r="P70" s="34"/>
      <c r="Q70" s="35">
        <f>125000</f>
        <v>125000</v>
      </c>
      <c r="R70" s="35"/>
      <c r="S70" s="35"/>
      <c r="T70" s="35">
        <f>125000</f>
        <v>125000</v>
      </c>
      <c r="U70" s="35"/>
      <c r="V70" s="35"/>
      <c r="W70" s="35"/>
      <c r="X70" s="35"/>
      <c r="Y70" s="36">
        <f aca="true" t="shared" si="2" ref="Y70:Y82">0</f>
        <v>0</v>
      </c>
      <c r="Z70" s="36"/>
    </row>
    <row r="71" spans="1:26" s="1" customFormat="1" ht="13.5" customHeight="1">
      <c r="A71" s="32" t="s">
        <v>115</v>
      </c>
      <c r="B71" s="32"/>
      <c r="C71" s="32"/>
      <c r="D71" s="32"/>
      <c r="E71" s="32"/>
      <c r="F71" s="32"/>
      <c r="G71" s="32"/>
      <c r="H71" s="32"/>
      <c r="I71" s="33" t="s">
        <v>95</v>
      </c>
      <c r="J71" s="33"/>
      <c r="K71" s="33"/>
      <c r="L71" s="33" t="s">
        <v>140</v>
      </c>
      <c r="M71" s="33"/>
      <c r="N71" s="33"/>
      <c r="O71" s="34" t="s">
        <v>116</v>
      </c>
      <c r="P71" s="34"/>
      <c r="Q71" s="35">
        <f>9779</f>
        <v>9779</v>
      </c>
      <c r="R71" s="35"/>
      <c r="S71" s="35"/>
      <c r="T71" s="35">
        <f>9779</f>
        <v>9779</v>
      </c>
      <c r="U71" s="35"/>
      <c r="V71" s="35"/>
      <c r="W71" s="35"/>
      <c r="X71" s="35"/>
      <c r="Y71" s="36">
        <f t="shared" si="2"/>
        <v>0</v>
      </c>
      <c r="Z71" s="36"/>
    </row>
    <row r="72" spans="1:26" s="1" customFormat="1" ht="13.5" customHeight="1">
      <c r="A72" s="32" t="s">
        <v>117</v>
      </c>
      <c r="B72" s="32"/>
      <c r="C72" s="32"/>
      <c r="D72" s="32"/>
      <c r="E72" s="32"/>
      <c r="F72" s="32"/>
      <c r="G72" s="32"/>
      <c r="H72" s="32"/>
      <c r="I72" s="33" t="s">
        <v>95</v>
      </c>
      <c r="J72" s="33"/>
      <c r="K72" s="33"/>
      <c r="L72" s="33" t="s">
        <v>140</v>
      </c>
      <c r="M72" s="33"/>
      <c r="N72" s="33"/>
      <c r="O72" s="34" t="s">
        <v>118</v>
      </c>
      <c r="P72" s="34"/>
      <c r="Q72" s="35">
        <f>2237742.07</f>
        <v>2237742.07</v>
      </c>
      <c r="R72" s="35"/>
      <c r="S72" s="35"/>
      <c r="T72" s="35">
        <f>2237742.07</f>
        <v>2237742.07</v>
      </c>
      <c r="U72" s="35"/>
      <c r="V72" s="35"/>
      <c r="W72" s="35"/>
      <c r="X72" s="35"/>
      <c r="Y72" s="36">
        <f t="shared" si="2"/>
        <v>0</v>
      </c>
      <c r="Z72" s="36"/>
    </row>
    <row r="73" spans="1:26" s="1" customFormat="1" ht="13.5" customHeight="1">
      <c r="A73" s="32" t="s">
        <v>121</v>
      </c>
      <c r="B73" s="32"/>
      <c r="C73" s="32"/>
      <c r="D73" s="32"/>
      <c r="E73" s="32"/>
      <c r="F73" s="32"/>
      <c r="G73" s="32"/>
      <c r="H73" s="32"/>
      <c r="I73" s="33" t="s">
        <v>95</v>
      </c>
      <c r="J73" s="33"/>
      <c r="K73" s="33"/>
      <c r="L73" s="33" t="s">
        <v>140</v>
      </c>
      <c r="M73" s="33"/>
      <c r="N73" s="33"/>
      <c r="O73" s="34" t="s">
        <v>122</v>
      </c>
      <c r="P73" s="34"/>
      <c r="Q73" s="35">
        <f>33000</f>
        <v>33000</v>
      </c>
      <c r="R73" s="35"/>
      <c r="S73" s="35"/>
      <c r="T73" s="35">
        <f>33000</f>
        <v>33000</v>
      </c>
      <c r="U73" s="35"/>
      <c r="V73" s="35"/>
      <c r="W73" s="35"/>
      <c r="X73" s="35"/>
      <c r="Y73" s="36">
        <f t="shared" si="2"/>
        <v>0</v>
      </c>
      <c r="Z73" s="36"/>
    </row>
    <row r="74" spans="1:26" s="1" customFormat="1" ht="13.5" customHeight="1">
      <c r="A74" s="32" t="s">
        <v>117</v>
      </c>
      <c r="B74" s="32"/>
      <c r="C74" s="32"/>
      <c r="D74" s="32"/>
      <c r="E74" s="32"/>
      <c r="F74" s="32"/>
      <c r="G74" s="32"/>
      <c r="H74" s="32"/>
      <c r="I74" s="33" t="s">
        <v>95</v>
      </c>
      <c r="J74" s="33"/>
      <c r="K74" s="33"/>
      <c r="L74" s="33" t="s">
        <v>141</v>
      </c>
      <c r="M74" s="33"/>
      <c r="N74" s="33"/>
      <c r="O74" s="34" t="s">
        <v>118</v>
      </c>
      <c r="P74" s="34"/>
      <c r="Q74" s="35">
        <f>41643000</f>
        <v>41643000</v>
      </c>
      <c r="R74" s="35"/>
      <c r="S74" s="35"/>
      <c r="T74" s="35">
        <f>41643000</f>
        <v>41643000</v>
      </c>
      <c r="U74" s="35"/>
      <c r="V74" s="35"/>
      <c r="W74" s="35"/>
      <c r="X74" s="35"/>
      <c r="Y74" s="36">
        <f t="shared" si="2"/>
        <v>0</v>
      </c>
      <c r="Z74" s="36"/>
    </row>
    <row r="75" spans="1:26" s="1" customFormat="1" ht="13.5" customHeight="1">
      <c r="A75" s="32" t="s">
        <v>121</v>
      </c>
      <c r="B75" s="32"/>
      <c r="C75" s="32"/>
      <c r="D75" s="32"/>
      <c r="E75" s="32"/>
      <c r="F75" s="32"/>
      <c r="G75" s="32"/>
      <c r="H75" s="32"/>
      <c r="I75" s="33" t="s">
        <v>95</v>
      </c>
      <c r="J75" s="33"/>
      <c r="K75" s="33"/>
      <c r="L75" s="33" t="s">
        <v>142</v>
      </c>
      <c r="M75" s="33"/>
      <c r="N75" s="33"/>
      <c r="O75" s="34" t="s">
        <v>122</v>
      </c>
      <c r="P75" s="34"/>
      <c r="Q75" s="35">
        <f>7000</f>
        <v>7000</v>
      </c>
      <c r="R75" s="35"/>
      <c r="S75" s="35"/>
      <c r="T75" s="35">
        <f>7000</f>
        <v>7000</v>
      </c>
      <c r="U75" s="35"/>
      <c r="V75" s="35"/>
      <c r="W75" s="35"/>
      <c r="X75" s="35"/>
      <c r="Y75" s="36">
        <f t="shared" si="2"/>
        <v>0</v>
      </c>
      <c r="Z75" s="36"/>
    </row>
    <row r="76" spans="1:26" s="1" customFormat="1" ht="13.5" customHeight="1">
      <c r="A76" s="32" t="s">
        <v>115</v>
      </c>
      <c r="B76" s="32"/>
      <c r="C76" s="32"/>
      <c r="D76" s="32"/>
      <c r="E76" s="32"/>
      <c r="F76" s="32"/>
      <c r="G76" s="32"/>
      <c r="H76" s="32"/>
      <c r="I76" s="33" t="s">
        <v>95</v>
      </c>
      <c r="J76" s="33"/>
      <c r="K76" s="33"/>
      <c r="L76" s="33" t="s">
        <v>143</v>
      </c>
      <c r="M76" s="33"/>
      <c r="N76" s="33"/>
      <c r="O76" s="34" t="s">
        <v>116</v>
      </c>
      <c r="P76" s="34"/>
      <c r="Q76" s="35">
        <f>5000</f>
        <v>5000</v>
      </c>
      <c r="R76" s="35"/>
      <c r="S76" s="35"/>
      <c r="T76" s="35">
        <f>5000</f>
        <v>5000</v>
      </c>
      <c r="U76" s="35"/>
      <c r="V76" s="35"/>
      <c r="W76" s="35"/>
      <c r="X76" s="35"/>
      <c r="Y76" s="36">
        <f t="shared" si="2"/>
        <v>0</v>
      </c>
      <c r="Z76" s="36"/>
    </row>
    <row r="77" spans="1:26" s="1" customFormat="1" ht="13.5" customHeight="1">
      <c r="A77" s="32" t="s">
        <v>121</v>
      </c>
      <c r="B77" s="32"/>
      <c r="C77" s="32"/>
      <c r="D77" s="32"/>
      <c r="E77" s="32"/>
      <c r="F77" s="32"/>
      <c r="G77" s="32"/>
      <c r="H77" s="32"/>
      <c r="I77" s="33" t="s">
        <v>95</v>
      </c>
      <c r="J77" s="33"/>
      <c r="K77" s="33"/>
      <c r="L77" s="33" t="s">
        <v>143</v>
      </c>
      <c r="M77" s="33"/>
      <c r="N77" s="33"/>
      <c r="O77" s="34" t="s">
        <v>122</v>
      </c>
      <c r="P77" s="34"/>
      <c r="Q77" s="35">
        <f>1000</f>
        <v>1000</v>
      </c>
      <c r="R77" s="35"/>
      <c r="S77" s="35"/>
      <c r="T77" s="35">
        <f>1000</f>
        <v>1000</v>
      </c>
      <c r="U77" s="35"/>
      <c r="V77" s="35"/>
      <c r="W77" s="35"/>
      <c r="X77" s="35"/>
      <c r="Y77" s="36">
        <f t="shared" si="2"/>
        <v>0</v>
      </c>
      <c r="Z77" s="36"/>
    </row>
    <row r="78" spans="1:26" s="1" customFormat="1" ht="13.5" customHeight="1">
      <c r="A78" s="32" t="s">
        <v>121</v>
      </c>
      <c r="B78" s="32"/>
      <c r="C78" s="32"/>
      <c r="D78" s="32"/>
      <c r="E78" s="32"/>
      <c r="F78" s="32"/>
      <c r="G78" s="32"/>
      <c r="H78" s="32"/>
      <c r="I78" s="33" t="s">
        <v>95</v>
      </c>
      <c r="J78" s="33"/>
      <c r="K78" s="33"/>
      <c r="L78" s="33" t="s">
        <v>144</v>
      </c>
      <c r="M78" s="33"/>
      <c r="N78" s="33"/>
      <c r="O78" s="34" t="s">
        <v>122</v>
      </c>
      <c r="P78" s="34"/>
      <c r="Q78" s="35">
        <f>99300</f>
        <v>99300</v>
      </c>
      <c r="R78" s="35"/>
      <c r="S78" s="35"/>
      <c r="T78" s="35">
        <f>99300</f>
        <v>99300</v>
      </c>
      <c r="U78" s="35"/>
      <c r="V78" s="35"/>
      <c r="W78" s="35"/>
      <c r="X78" s="35"/>
      <c r="Y78" s="36">
        <f t="shared" si="2"/>
        <v>0</v>
      </c>
      <c r="Z78" s="36"/>
    </row>
    <row r="79" spans="1:26" s="1" customFormat="1" ht="13.5" customHeight="1">
      <c r="A79" s="32" t="s">
        <v>121</v>
      </c>
      <c r="B79" s="32"/>
      <c r="C79" s="32"/>
      <c r="D79" s="32"/>
      <c r="E79" s="32"/>
      <c r="F79" s="32"/>
      <c r="G79" s="32"/>
      <c r="H79" s="32"/>
      <c r="I79" s="33" t="s">
        <v>95</v>
      </c>
      <c r="J79" s="33"/>
      <c r="K79" s="33"/>
      <c r="L79" s="33" t="s">
        <v>145</v>
      </c>
      <c r="M79" s="33"/>
      <c r="N79" s="33"/>
      <c r="O79" s="34" t="s">
        <v>122</v>
      </c>
      <c r="P79" s="34"/>
      <c r="Q79" s="35">
        <f>2000</f>
        <v>2000</v>
      </c>
      <c r="R79" s="35"/>
      <c r="S79" s="35"/>
      <c r="T79" s="35">
        <f>2000</f>
        <v>2000</v>
      </c>
      <c r="U79" s="35"/>
      <c r="V79" s="35"/>
      <c r="W79" s="35"/>
      <c r="X79" s="35"/>
      <c r="Y79" s="36">
        <f t="shared" si="2"/>
        <v>0</v>
      </c>
      <c r="Z79" s="36"/>
    </row>
    <row r="80" spans="1:26" s="1" customFormat="1" ht="13.5" customHeight="1">
      <c r="A80" s="32" t="s">
        <v>121</v>
      </c>
      <c r="B80" s="32"/>
      <c r="C80" s="32"/>
      <c r="D80" s="32"/>
      <c r="E80" s="32"/>
      <c r="F80" s="32"/>
      <c r="G80" s="32"/>
      <c r="H80" s="32"/>
      <c r="I80" s="33" t="s">
        <v>95</v>
      </c>
      <c r="J80" s="33"/>
      <c r="K80" s="33"/>
      <c r="L80" s="33" t="s">
        <v>146</v>
      </c>
      <c r="M80" s="33"/>
      <c r="N80" s="33"/>
      <c r="O80" s="34" t="s">
        <v>122</v>
      </c>
      <c r="P80" s="34"/>
      <c r="Q80" s="35">
        <f>2000</f>
        <v>2000</v>
      </c>
      <c r="R80" s="35"/>
      <c r="S80" s="35"/>
      <c r="T80" s="35">
        <f>2000</f>
        <v>2000</v>
      </c>
      <c r="U80" s="35"/>
      <c r="V80" s="35"/>
      <c r="W80" s="35"/>
      <c r="X80" s="35"/>
      <c r="Y80" s="36">
        <f t="shared" si="2"/>
        <v>0</v>
      </c>
      <c r="Z80" s="36"/>
    </row>
    <row r="81" spans="1:26" s="1" customFormat="1" ht="13.5" customHeight="1">
      <c r="A81" s="32" t="s">
        <v>121</v>
      </c>
      <c r="B81" s="32"/>
      <c r="C81" s="32"/>
      <c r="D81" s="32"/>
      <c r="E81" s="32"/>
      <c r="F81" s="32"/>
      <c r="G81" s="32"/>
      <c r="H81" s="32"/>
      <c r="I81" s="33" t="s">
        <v>95</v>
      </c>
      <c r="J81" s="33"/>
      <c r="K81" s="33"/>
      <c r="L81" s="33" t="s">
        <v>147</v>
      </c>
      <c r="M81" s="33"/>
      <c r="N81" s="33"/>
      <c r="O81" s="34" t="s">
        <v>122</v>
      </c>
      <c r="P81" s="34"/>
      <c r="Q81" s="35">
        <f>2000</f>
        <v>2000</v>
      </c>
      <c r="R81" s="35"/>
      <c r="S81" s="35"/>
      <c r="T81" s="35">
        <f>2000</f>
        <v>2000</v>
      </c>
      <c r="U81" s="35"/>
      <c r="V81" s="35"/>
      <c r="W81" s="35"/>
      <c r="X81" s="35"/>
      <c r="Y81" s="36">
        <f t="shared" si="2"/>
        <v>0</v>
      </c>
      <c r="Z81" s="36"/>
    </row>
    <row r="82" spans="1:26" s="1" customFormat="1" ht="13.5" customHeight="1">
      <c r="A82" s="32" t="s">
        <v>113</v>
      </c>
      <c r="B82" s="32"/>
      <c r="C82" s="32"/>
      <c r="D82" s="32"/>
      <c r="E82" s="32"/>
      <c r="F82" s="32"/>
      <c r="G82" s="32"/>
      <c r="H82" s="32"/>
      <c r="I82" s="33" t="s">
        <v>95</v>
      </c>
      <c r="J82" s="33"/>
      <c r="K82" s="33"/>
      <c r="L82" s="33" t="s">
        <v>148</v>
      </c>
      <c r="M82" s="33"/>
      <c r="N82" s="33"/>
      <c r="O82" s="34" t="s">
        <v>114</v>
      </c>
      <c r="P82" s="34"/>
      <c r="Q82" s="35">
        <f>1822357.93</f>
        <v>1822357.93</v>
      </c>
      <c r="R82" s="35"/>
      <c r="S82" s="35"/>
      <c r="T82" s="35">
        <f>1822357.93</f>
        <v>1822357.93</v>
      </c>
      <c r="U82" s="35"/>
      <c r="V82" s="35"/>
      <c r="W82" s="35"/>
      <c r="X82" s="35"/>
      <c r="Y82" s="36">
        <f t="shared" si="2"/>
        <v>0</v>
      </c>
      <c r="Z82" s="36"/>
    </row>
    <row r="83" spans="1:26" s="1" customFormat="1" ht="13.5" customHeight="1">
      <c r="A83" s="32" t="s">
        <v>115</v>
      </c>
      <c r="B83" s="32"/>
      <c r="C83" s="32"/>
      <c r="D83" s="32"/>
      <c r="E83" s="32"/>
      <c r="F83" s="32"/>
      <c r="G83" s="32"/>
      <c r="H83" s="32"/>
      <c r="I83" s="33" t="s">
        <v>95</v>
      </c>
      <c r="J83" s="33"/>
      <c r="K83" s="33"/>
      <c r="L83" s="33" t="s">
        <v>148</v>
      </c>
      <c r="M83" s="33"/>
      <c r="N83" s="33"/>
      <c r="O83" s="34" t="s">
        <v>116</v>
      </c>
      <c r="P83" s="34"/>
      <c r="Q83" s="35">
        <f>6735910.64</f>
        <v>6735910.64</v>
      </c>
      <c r="R83" s="35"/>
      <c r="S83" s="35"/>
      <c r="T83" s="35">
        <f>6276882</f>
        <v>6276882</v>
      </c>
      <c r="U83" s="35"/>
      <c r="V83" s="35"/>
      <c r="W83" s="35"/>
      <c r="X83" s="35"/>
      <c r="Y83" s="36">
        <f>459028.64</f>
        <v>459028.64</v>
      </c>
      <c r="Z83" s="36"/>
    </row>
    <row r="84" spans="1:26" s="1" customFormat="1" ht="13.5" customHeight="1">
      <c r="A84" s="32" t="s">
        <v>117</v>
      </c>
      <c r="B84" s="32"/>
      <c r="C84" s="32"/>
      <c r="D84" s="32"/>
      <c r="E84" s="32"/>
      <c r="F84" s="32"/>
      <c r="G84" s="32"/>
      <c r="H84" s="32"/>
      <c r="I84" s="33" t="s">
        <v>95</v>
      </c>
      <c r="J84" s="33"/>
      <c r="K84" s="33"/>
      <c r="L84" s="33" t="s">
        <v>148</v>
      </c>
      <c r="M84" s="33"/>
      <c r="N84" s="33"/>
      <c r="O84" s="34" t="s">
        <v>118</v>
      </c>
      <c r="P84" s="34"/>
      <c r="Q84" s="35">
        <f>216346</f>
        <v>216346</v>
      </c>
      <c r="R84" s="35"/>
      <c r="S84" s="35"/>
      <c r="T84" s="35">
        <f>216346</f>
        <v>216346</v>
      </c>
      <c r="U84" s="35"/>
      <c r="V84" s="35"/>
      <c r="W84" s="35"/>
      <c r="X84" s="35"/>
      <c r="Y84" s="36">
        <f>0</f>
        <v>0</v>
      </c>
      <c r="Z84" s="36"/>
    </row>
    <row r="85" spans="1:26" s="1" customFormat="1" ht="13.5" customHeight="1">
      <c r="A85" s="32" t="s">
        <v>119</v>
      </c>
      <c r="B85" s="32"/>
      <c r="C85" s="32"/>
      <c r="D85" s="32"/>
      <c r="E85" s="32"/>
      <c r="F85" s="32"/>
      <c r="G85" s="32"/>
      <c r="H85" s="32"/>
      <c r="I85" s="33" t="s">
        <v>95</v>
      </c>
      <c r="J85" s="33"/>
      <c r="K85" s="33"/>
      <c r="L85" s="33" t="s">
        <v>148</v>
      </c>
      <c r="M85" s="33"/>
      <c r="N85" s="33"/>
      <c r="O85" s="34" t="s">
        <v>120</v>
      </c>
      <c r="P85" s="34"/>
      <c r="Q85" s="35">
        <f>0</f>
        <v>0</v>
      </c>
      <c r="R85" s="35"/>
      <c r="S85" s="35"/>
      <c r="T85" s="37" t="s">
        <v>36</v>
      </c>
      <c r="U85" s="37"/>
      <c r="V85" s="37"/>
      <c r="W85" s="37"/>
      <c r="X85" s="37"/>
      <c r="Y85" s="38" t="s">
        <v>36</v>
      </c>
      <c r="Z85" s="38"/>
    </row>
    <row r="86" spans="1:26" s="1" customFormat="1" ht="13.5" customHeight="1">
      <c r="A86" s="32" t="s">
        <v>121</v>
      </c>
      <c r="B86" s="32"/>
      <c r="C86" s="32"/>
      <c r="D86" s="32"/>
      <c r="E86" s="32"/>
      <c r="F86" s="32"/>
      <c r="G86" s="32"/>
      <c r="H86" s="32"/>
      <c r="I86" s="33" t="s">
        <v>95</v>
      </c>
      <c r="J86" s="33"/>
      <c r="K86" s="33"/>
      <c r="L86" s="33" t="s">
        <v>148</v>
      </c>
      <c r="M86" s="33"/>
      <c r="N86" s="33"/>
      <c r="O86" s="34" t="s">
        <v>122</v>
      </c>
      <c r="P86" s="34"/>
      <c r="Q86" s="35">
        <f>184496.34</f>
        <v>184496.34</v>
      </c>
      <c r="R86" s="35"/>
      <c r="S86" s="35"/>
      <c r="T86" s="35">
        <f>172496.34</f>
        <v>172496.34</v>
      </c>
      <c r="U86" s="35"/>
      <c r="V86" s="35"/>
      <c r="W86" s="35"/>
      <c r="X86" s="35"/>
      <c r="Y86" s="36">
        <f>12000</f>
        <v>12000</v>
      </c>
      <c r="Z86" s="36"/>
    </row>
    <row r="87" spans="1:26" s="1" customFormat="1" ht="13.5" customHeight="1">
      <c r="A87" s="32" t="s">
        <v>115</v>
      </c>
      <c r="B87" s="32"/>
      <c r="C87" s="32"/>
      <c r="D87" s="32"/>
      <c r="E87" s="32"/>
      <c r="F87" s="32"/>
      <c r="G87" s="32"/>
      <c r="H87" s="32"/>
      <c r="I87" s="33" t="s">
        <v>95</v>
      </c>
      <c r="J87" s="33"/>
      <c r="K87" s="33"/>
      <c r="L87" s="33" t="s">
        <v>149</v>
      </c>
      <c r="M87" s="33"/>
      <c r="N87" s="33"/>
      <c r="O87" s="34" t="s">
        <v>116</v>
      </c>
      <c r="P87" s="34"/>
      <c r="Q87" s="35">
        <f>2814600</f>
        <v>2814600</v>
      </c>
      <c r="R87" s="35"/>
      <c r="S87" s="35"/>
      <c r="T87" s="35">
        <f>2814600</f>
        <v>2814600</v>
      </c>
      <c r="U87" s="35"/>
      <c r="V87" s="35"/>
      <c r="W87" s="35"/>
      <c r="X87" s="35"/>
      <c r="Y87" s="36">
        <f aca="true" t="shared" si="3" ref="Y87:Y93">0</f>
        <v>0</v>
      </c>
      <c r="Z87" s="36"/>
    </row>
    <row r="88" spans="1:26" s="1" customFormat="1" ht="13.5" customHeight="1">
      <c r="A88" s="32" t="s">
        <v>115</v>
      </c>
      <c r="B88" s="32"/>
      <c r="C88" s="32"/>
      <c r="D88" s="32"/>
      <c r="E88" s="32"/>
      <c r="F88" s="32"/>
      <c r="G88" s="32"/>
      <c r="H88" s="32"/>
      <c r="I88" s="33" t="s">
        <v>95</v>
      </c>
      <c r="J88" s="33"/>
      <c r="K88" s="33"/>
      <c r="L88" s="33" t="s">
        <v>150</v>
      </c>
      <c r="M88" s="33"/>
      <c r="N88" s="33"/>
      <c r="O88" s="34" t="s">
        <v>116</v>
      </c>
      <c r="P88" s="34"/>
      <c r="Q88" s="35">
        <f>148212</f>
        <v>148212</v>
      </c>
      <c r="R88" s="35"/>
      <c r="S88" s="35"/>
      <c r="T88" s="35">
        <f>148212</f>
        <v>148212</v>
      </c>
      <c r="U88" s="35"/>
      <c r="V88" s="35"/>
      <c r="W88" s="35"/>
      <c r="X88" s="35"/>
      <c r="Y88" s="36">
        <f t="shared" si="3"/>
        <v>0</v>
      </c>
      <c r="Z88" s="36"/>
    </row>
    <row r="89" spans="1:26" s="1" customFormat="1" ht="13.5" customHeight="1">
      <c r="A89" s="32" t="s">
        <v>117</v>
      </c>
      <c r="B89" s="32"/>
      <c r="C89" s="32"/>
      <c r="D89" s="32"/>
      <c r="E89" s="32"/>
      <c r="F89" s="32"/>
      <c r="G89" s="32"/>
      <c r="H89" s="32"/>
      <c r="I89" s="33" t="s">
        <v>95</v>
      </c>
      <c r="J89" s="33"/>
      <c r="K89" s="33"/>
      <c r="L89" s="33" t="s">
        <v>151</v>
      </c>
      <c r="M89" s="33"/>
      <c r="N89" s="33"/>
      <c r="O89" s="34" t="s">
        <v>118</v>
      </c>
      <c r="P89" s="34"/>
      <c r="Q89" s="35">
        <f>30000</f>
        <v>30000</v>
      </c>
      <c r="R89" s="35"/>
      <c r="S89" s="35"/>
      <c r="T89" s="35">
        <f>30000</f>
        <v>30000</v>
      </c>
      <c r="U89" s="35"/>
      <c r="V89" s="35"/>
      <c r="W89" s="35"/>
      <c r="X89" s="35"/>
      <c r="Y89" s="36">
        <f t="shared" si="3"/>
        <v>0</v>
      </c>
      <c r="Z89" s="36"/>
    </row>
    <row r="90" spans="1:26" s="1" customFormat="1" ht="24" customHeight="1">
      <c r="A90" s="32" t="s">
        <v>136</v>
      </c>
      <c r="B90" s="32"/>
      <c r="C90" s="32"/>
      <c r="D90" s="32"/>
      <c r="E90" s="32"/>
      <c r="F90" s="32"/>
      <c r="G90" s="32"/>
      <c r="H90" s="32"/>
      <c r="I90" s="33" t="s">
        <v>95</v>
      </c>
      <c r="J90" s="33"/>
      <c r="K90" s="33"/>
      <c r="L90" s="33" t="s">
        <v>152</v>
      </c>
      <c r="M90" s="33"/>
      <c r="N90" s="33"/>
      <c r="O90" s="34" t="s">
        <v>138</v>
      </c>
      <c r="P90" s="34"/>
      <c r="Q90" s="35">
        <f>40000</f>
        <v>40000</v>
      </c>
      <c r="R90" s="35"/>
      <c r="S90" s="35"/>
      <c r="T90" s="35">
        <f>40000</f>
        <v>40000</v>
      </c>
      <c r="U90" s="35"/>
      <c r="V90" s="35"/>
      <c r="W90" s="35"/>
      <c r="X90" s="35"/>
      <c r="Y90" s="36">
        <f t="shared" si="3"/>
        <v>0</v>
      </c>
      <c r="Z90" s="36"/>
    </row>
    <row r="91" spans="1:26" s="1" customFormat="1" ht="13.5" customHeight="1">
      <c r="A91" s="32" t="s">
        <v>117</v>
      </c>
      <c r="B91" s="32"/>
      <c r="C91" s="32"/>
      <c r="D91" s="32"/>
      <c r="E91" s="32"/>
      <c r="F91" s="32"/>
      <c r="G91" s="32"/>
      <c r="H91" s="32"/>
      <c r="I91" s="33" t="s">
        <v>95</v>
      </c>
      <c r="J91" s="33"/>
      <c r="K91" s="33"/>
      <c r="L91" s="33" t="s">
        <v>153</v>
      </c>
      <c r="M91" s="33"/>
      <c r="N91" s="33"/>
      <c r="O91" s="34" t="s">
        <v>118</v>
      </c>
      <c r="P91" s="34"/>
      <c r="Q91" s="35">
        <f>50000</f>
        <v>50000</v>
      </c>
      <c r="R91" s="35"/>
      <c r="S91" s="35"/>
      <c r="T91" s="35">
        <f>50000</f>
        <v>50000</v>
      </c>
      <c r="U91" s="35"/>
      <c r="V91" s="35"/>
      <c r="W91" s="35"/>
      <c r="X91" s="35"/>
      <c r="Y91" s="36">
        <f t="shared" si="3"/>
        <v>0</v>
      </c>
      <c r="Z91" s="36"/>
    </row>
    <row r="92" spans="1:26" s="1" customFormat="1" ht="13.5" customHeight="1">
      <c r="A92" s="32" t="s">
        <v>117</v>
      </c>
      <c r="B92" s="32"/>
      <c r="C92" s="32"/>
      <c r="D92" s="32"/>
      <c r="E92" s="32"/>
      <c r="F92" s="32"/>
      <c r="G92" s="32"/>
      <c r="H92" s="32"/>
      <c r="I92" s="33" t="s">
        <v>95</v>
      </c>
      <c r="J92" s="33"/>
      <c r="K92" s="33"/>
      <c r="L92" s="33" t="s">
        <v>154</v>
      </c>
      <c r="M92" s="33"/>
      <c r="N92" s="33"/>
      <c r="O92" s="34" t="s">
        <v>118</v>
      </c>
      <c r="P92" s="34"/>
      <c r="Q92" s="35">
        <f>48000</f>
        <v>48000</v>
      </c>
      <c r="R92" s="35"/>
      <c r="S92" s="35"/>
      <c r="T92" s="35">
        <f>48000</f>
        <v>48000</v>
      </c>
      <c r="U92" s="35"/>
      <c r="V92" s="35"/>
      <c r="W92" s="35"/>
      <c r="X92" s="35"/>
      <c r="Y92" s="36">
        <f t="shared" si="3"/>
        <v>0</v>
      </c>
      <c r="Z92" s="36"/>
    </row>
    <row r="93" spans="1:26" s="1" customFormat="1" ht="13.5" customHeight="1">
      <c r="A93" s="32" t="s">
        <v>121</v>
      </c>
      <c r="B93" s="32"/>
      <c r="C93" s="32"/>
      <c r="D93" s="32"/>
      <c r="E93" s="32"/>
      <c r="F93" s="32"/>
      <c r="G93" s="32"/>
      <c r="H93" s="32"/>
      <c r="I93" s="33" t="s">
        <v>95</v>
      </c>
      <c r="J93" s="33"/>
      <c r="K93" s="33"/>
      <c r="L93" s="33" t="s">
        <v>155</v>
      </c>
      <c r="M93" s="33"/>
      <c r="N93" s="33"/>
      <c r="O93" s="34" t="s">
        <v>122</v>
      </c>
      <c r="P93" s="34"/>
      <c r="Q93" s="35">
        <f>5000</f>
        <v>5000</v>
      </c>
      <c r="R93" s="35"/>
      <c r="S93" s="35"/>
      <c r="T93" s="35">
        <f>5000</f>
        <v>5000</v>
      </c>
      <c r="U93" s="35"/>
      <c r="V93" s="35"/>
      <c r="W93" s="35"/>
      <c r="X93" s="35"/>
      <c r="Y93" s="36">
        <f t="shared" si="3"/>
        <v>0</v>
      </c>
      <c r="Z93" s="36"/>
    </row>
    <row r="94" spans="1:26" s="1" customFormat="1" ht="13.5" customHeight="1">
      <c r="A94" s="32" t="s">
        <v>115</v>
      </c>
      <c r="B94" s="32"/>
      <c r="C94" s="32"/>
      <c r="D94" s="32"/>
      <c r="E94" s="32"/>
      <c r="F94" s="32"/>
      <c r="G94" s="32"/>
      <c r="H94" s="32"/>
      <c r="I94" s="33" t="s">
        <v>95</v>
      </c>
      <c r="J94" s="33"/>
      <c r="K94" s="33"/>
      <c r="L94" s="33" t="s">
        <v>156</v>
      </c>
      <c r="M94" s="33"/>
      <c r="N94" s="33"/>
      <c r="O94" s="34" t="s">
        <v>116</v>
      </c>
      <c r="P94" s="34"/>
      <c r="Q94" s="35">
        <f>0</f>
        <v>0</v>
      </c>
      <c r="R94" s="35"/>
      <c r="S94" s="35"/>
      <c r="T94" s="37" t="s">
        <v>36</v>
      </c>
      <c r="U94" s="37"/>
      <c r="V94" s="37"/>
      <c r="W94" s="37"/>
      <c r="X94" s="37"/>
      <c r="Y94" s="38" t="s">
        <v>36</v>
      </c>
      <c r="Z94" s="38"/>
    </row>
    <row r="95" spans="1:26" s="1" customFormat="1" ht="13.5" customHeight="1">
      <c r="A95" s="32" t="s">
        <v>117</v>
      </c>
      <c r="B95" s="32"/>
      <c r="C95" s="32"/>
      <c r="D95" s="32"/>
      <c r="E95" s="32"/>
      <c r="F95" s="32"/>
      <c r="G95" s="32"/>
      <c r="H95" s="32"/>
      <c r="I95" s="33" t="s">
        <v>95</v>
      </c>
      <c r="J95" s="33"/>
      <c r="K95" s="33"/>
      <c r="L95" s="33" t="s">
        <v>156</v>
      </c>
      <c r="M95" s="33"/>
      <c r="N95" s="33"/>
      <c r="O95" s="34" t="s">
        <v>118</v>
      </c>
      <c r="P95" s="34"/>
      <c r="Q95" s="35">
        <f>0</f>
        <v>0</v>
      </c>
      <c r="R95" s="35"/>
      <c r="S95" s="35"/>
      <c r="T95" s="37" t="s">
        <v>36</v>
      </c>
      <c r="U95" s="37"/>
      <c r="V95" s="37"/>
      <c r="W95" s="37"/>
      <c r="X95" s="37"/>
      <c r="Y95" s="38" t="s">
        <v>36</v>
      </c>
      <c r="Z95" s="38"/>
    </row>
    <row r="96" spans="1:26" s="1" customFormat="1" ht="13.5" customHeight="1">
      <c r="A96" s="32" t="s">
        <v>121</v>
      </c>
      <c r="B96" s="32"/>
      <c r="C96" s="32"/>
      <c r="D96" s="32"/>
      <c r="E96" s="32"/>
      <c r="F96" s="32"/>
      <c r="G96" s="32"/>
      <c r="H96" s="32"/>
      <c r="I96" s="33" t="s">
        <v>95</v>
      </c>
      <c r="J96" s="33"/>
      <c r="K96" s="33"/>
      <c r="L96" s="33" t="s">
        <v>156</v>
      </c>
      <c r="M96" s="33"/>
      <c r="N96" s="33"/>
      <c r="O96" s="34" t="s">
        <v>122</v>
      </c>
      <c r="P96" s="34"/>
      <c r="Q96" s="35">
        <f>0</f>
        <v>0</v>
      </c>
      <c r="R96" s="35"/>
      <c r="S96" s="35"/>
      <c r="T96" s="37" t="s">
        <v>36</v>
      </c>
      <c r="U96" s="37"/>
      <c r="V96" s="37"/>
      <c r="W96" s="37"/>
      <c r="X96" s="37"/>
      <c r="Y96" s="38" t="s">
        <v>36</v>
      </c>
      <c r="Z96" s="38"/>
    </row>
    <row r="97" spans="1:26" s="1" customFormat="1" ht="13.5" customHeight="1">
      <c r="A97" s="32" t="s">
        <v>119</v>
      </c>
      <c r="B97" s="32"/>
      <c r="C97" s="32"/>
      <c r="D97" s="32"/>
      <c r="E97" s="32"/>
      <c r="F97" s="32"/>
      <c r="G97" s="32"/>
      <c r="H97" s="32"/>
      <c r="I97" s="33" t="s">
        <v>95</v>
      </c>
      <c r="J97" s="33"/>
      <c r="K97" s="33"/>
      <c r="L97" s="33" t="s">
        <v>157</v>
      </c>
      <c r="M97" s="33"/>
      <c r="N97" s="33"/>
      <c r="O97" s="34" t="s">
        <v>120</v>
      </c>
      <c r="P97" s="34"/>
      <c r="Q97" s="35">
        <f>0</f>
        <v>0</v>
      </c>
      <c r="R97" s="35"/>
      <c r="S97" s="35"/>
      <c r="T97" s="37" t="s">
        <v>36</v>
      </c>
      <c r="U97" s="37"/>
      <c r="V97" s="37"/>
      <c r="W97" s="37"/>
      <c r="X97" s="37"/>
      <c r="Y97" s="38" t="s">
        <v>36</v>
      </c>
      <c r="Z97" s="38"/>
    </row>
    <row r="98" spans="1:26" s="1" customFormat="1" ht="13.5" customHeight="1">
      <c r="A98" s="32" t="s">
        <v>117</v>
      </c>
      <c r="B98" s="32"/>
      <c r="C98" s="32"/>
      <c r="D98" s="32"/>
      <c r="E98" s="32"/>
      <c r="F98" s="32"/>
      <c r="G98" s="32"/>
      <c r="H98" s="32"/>
      <c r="I98" s="33" t="s">
        <v>95</v>
      </c>
      <c r="J98" s="33"/>
      <c r="K98" s="33"/>
      <c r="L98" s="33" t="s">
        <v>158</v>
      </c>
      <c r="M98" s="33"/>
      <c r="N98" s="33"/>
      <c r="O98" s="34" t="s">
        <v>118</v>
      </c>
      <c r="P98" s="34"/>
      <c r="Q98" s="35">
        <f>1099890</f>
        <v>1099890</v>
      </c>
      <c r="R98" s="35"/>
      <c r="S98" s="35"/>
      <c r="T98" s="35">
        <f>1099890</f>
        <v>1099890</v>
      </c>
      <c r="U98" s="35"/>
      <c r="V98" s="35"/>
      <c r="W98" s="35"/>
      <c r="X98" s="35"/>
      <c r="Y98" s="36">
        <f aca="true" t="shared" si="4" ref="Y98:Y103">0</f>
        <v>0</v>
      </c>
      <c r="Z98" s="36"/>
    </row>
    <row r="99" spans="1:26" s="1" customFormat="1" ht="13.5" customHeight="1">
      <c r="A99" s="32" t="s">
        <v>119</v>
      </c>
      <c r="B99" s="32"/>
      <c r="C99" s="32"/>
      <c r="D99" s="32"/>
      <c r="E99" s="32"/>
      <c r="F99" s="32"/>
      <c r="G99" s="32"/>
      <c r="H99" s="32"/>
      <c r="I99" s="33" t="s">
        <v>95</v>
      </c>
      <c r="J99" s="33"/>
      <c r="K99" s="33"/>
      <c r="L99" s="33" t="s">
        <v>158</v>
      </c>
      <c r="M99" s="33"/>
      <c r="N99" s="33"/>
      <c r="O99" s="34" t="s">
        <v>120</v>
      </c>
      <c r="P99" s="34"/>
      <c r="Q99" s="35">
        <f>61653610</f>
        <v>61653610</v>
      </c>
      <c r="R99" s="35"/>
      <c r="S99" s="35"/>
      <c r="T99" s="35">
        <f>61653610</f>
        <v>61653610</v>
      </c>
      <c r="U99" s="35"/>
      <c r="V99" s="35"/>
      <c r="W99" s="35"/>
      <c r="X99" s="35"/>
      <c r="Y99" s="36">
        <f t="shared" si="4"/>
        <v>0</v>
      </c>
      <c r="Z99" s="36"/>
    </row>
    <row r="100" spans="1:26" s="1" customFormat="1" ht="13.5" customHeight="1">
      <c r="A100" s="32" t="s">
        <v>117</v>
      </c>
      <c r="B100" s="32"/>
      <c r="C100" s="32"/>
      <c r="D100" s="32"/>
      <c r="E100" s="32"/>
      <c r="F100" s="32"/>
      <c r="G100" s="32"/>
      <c r="H100" s="32"/>
      <c r="I100" s="33" t="s">
        <v>95</v>
      </c>
      <c r="J100" s="33"/>
      <c r="K100" s="33"/>
      <c r="L100" s="33" t="s">
        <v>159</v>
      </c>
      <c r="M100" s="33"/>
      <c r="N100" s="33"/>
      <c r="O100" s="34" t="s">
        <v>118</v>
      </c>
      <c r="P100" s="34"/>
      <c r="Q100" s="35">
        <f>2773760.6</f>
        <v>2773760.6</v>
      </c>
      <c r="R100" s="35"/>
      <c r="S100" s="35"/>
      <c r="T100" s="35">
        <f>2773760.6</f>
        <v>2773760.6</v>
      </c>
      <c r="U100" s="35"/>
      <c r="V100" s="35"/>
      <c r="W100" s="35"/>
      <c r="X100" s="35"/>
      <c r="Y100" s="36">
        <f t="shared" si="4"/>
        <v>0</v>
      </c>
      <c r="Z100" s="36"/>
    </row>
    <row r="101" spans="1:26" s="1" customFormat="1" ht="13.5" customHeight="1">
      <c r="A101" s="32" t="s">
        <v>119</v>
      </c>
      <c r="B101" s="32"/>
      <c r="C101" s="32"/>
      <c r="D101" s="32"/>
      <c r="E101" s="32"/>
      <c r="F101" s="32"/>
      <c r="G101" s="32"/>
      <c r="H101" s="32"/>
      <c r="I101" s="33" t="s">
        <v>95</v>
      </c>
      <c r="J101" s="33"/>
      <c r="K101" s="33"/>
      <c r="L101" s="33" t="s">
        <v>159</v>
      </c>
      <c r="M101" s="33"/>
      <c r="N101" s="33"/>
      <c r="O101" s="34" t="s">
        <v>120</v>
      </c>
      <c r="P101" s="34"/>
      <c r="Q101" s="35">
        <f>4198849.4</f>
        <v>4198849.4</v>
      </c>
      <c r="R101" s="35"/>
      <c r="S101" s="35"/>
      <c r="T101" s="35">
        <f>4198849.4</f>
        <v>4198849.4</v>
      </c>
      <c r="U101" s="35"/>
      <c r="V101" s="35"/>
      <c r="W101" s="35"/>
      <c r="X101" s="35"/>
      <c r="Y101" s="36">
        <f t="shared" si="4"/>
        <v>0</v>
      </c>
      <c r="Z101" s="36"/>
    </row>
    <row r="102" spans="1:26" s="1" customFormat="1" ht="13.5" customHeight="1">
      <c r="A102" s="32" t="s">
        <v>117</v>
      </c>
      <c r="B102" s="32"/>
      <c r="C102" s="32"/>
      <c r="D102" s="32"/>
      <c r="E102" s="32"/>
      <c r="F102" s="32"/>
      <c r="G102" s="32"/>
      <c r="H102" s="32"/>
      <c r="I102" s="33" t="s">
        <v>95</v>
      </c>
      <c r="J102" s="33"/>
      <c r="K102" s="33"/>
      <c r="L102" s="33" t="s">
        <v>160</v>
      </c>
      <c r="M102" s="33"/>
      <c r="N102" s="33"/>
      <c r="O102" s="34" t="s">
        <v>118</v>
      </c>
      <c r="P102" s="34"/>
      <c r="Q102" s="35">
        <f>194176.02</f>
        <v>194176.02</v>
      </c>
      <c r="R102" s="35"/>
      <c r="S102" s="35"/>
      <c r="T102" s="35">
        <f>194176.02</f>
        <v>194176.02</v>
      </c>
      <c r="U102" s="35"/>
      <c r="V102" s="35"/>
      <c r="W102" s="35"/>
      <c r="X102" s="35"/>
      <c r="Y102" s="36">
        <f t="shared" si="4"/>
        <v>0</v>
      </c>
      <c r="Z102" s="36"/>
    </row>
    <row r="103" spans="1:26" s="1" customFormat="1" ht="13.5" customHeight="1">
      <c r="A103" s="32" t="s">
        <v>117</v>
      </c>
      <c r="B103" s="32"/>
      <c r="C103" s="32"/>
      <c r="D103" s="32"/>
      <c r="E103" s="32"/>
      <c r="F103" s="32"/>
      <c r="G103" s="32"/>
      <c r="H103" s="32"/>
      <c r="I103" s="33" t="s">
        <v>95</v>
      </c>
      <c r="J103" s="33"/>
      <c r="K103" s="33"/>
      <c r="L103" s="33" t="s">
        <v>161</v>
      </c>
      <c r="M103" s="33"/>
      <c r="N103" s="33"/>
      <c r="O103" s="34" t="s">
        <v>118</v>
      </c>
      <c r="P103" s="34"/>
      <c r="Q103" s="35">
        <f>7812.4</f>
        <v>7812.4</v>
      </c>
      <c r="R103" s="35"/>
      <c r="S103" s="35"/>
      <c r="T103" s="35">
        <f>7812.4</f>
        <v>7812.4</v>
      </c>
      <c r="U103" s="35"/>
      <c r="V103" s="35"/>
      <c r="W103" s="35"/>
      <c r="X103" s="35"/>
      <c r="Y103" s="36">
        <f t="shared" si="4"/>
        <v>0</v>
      </c>
      <c r="Z103" s="36"/>
    </row>
    <row r="104" spans="1:26" s="1" customFormat="1" ht="13.5" customHeight="1">
      <c r="A104" s="32" t="s">
        <v>119</v>
      </c>
      <c r="B104" s="32"/>
      <c r="C104" s="32"/>
      <c r="D104" s="32"/>
      <c r="E104" s="32"/>
      <c r="F104" s="32"/>
      <c r="G104" s="32"/>
      <c r="H104" s="32"/>
      <c r="I104" s="33" t="s">
        <v>95</v>
      </c>
      <c r="J104" s="33"/>
      <c r="K104" s="33"/>
      <c r="L104" s="33" t="s">
        <v>161</v>
      </c>
      <c r="M104" s="33"/>
      <c r="N104" s="33"/>
      <c r="O104" s="34" t="s">
        <v>120</v>
      </c>
      <c r="P104" s="34"/>
      <c r="Q104" s="35">
        <f>327187.6</f>
        <v>327187.6</v>
      </c>
      <c r="R104" s="35"/>
      <c r="S104" s="35"/>
      <c r="T104" s="35">
        <f>319809.62</f>
        <v>319809.62</v>
      </c>
      <c r="U104" s="35"/>
      <c r="V104" s="35"/>
      <c r="W104" s="35"/>
      <c r="X104" s="35"/>
      <c r="Y104" s="36">
        <f>7377.98</f>
        <v>7377.98</v>
      </c>
      <c r="Z104" s="36"/>
    </row>
    <row r="105" spans="1:26" s="1" customFormat="1" ht="13.5" customHeight="1">
      <c r="A105" s="32" t="s">
        <v>119</v>
      </c>
      <c r="B105" s="32"/>
      <c r="C105" s="32"/>
      <c r="D105" s="32"/>
      <c r="E105" s="32"/>
      <c r="F105" s="32"/>
      <c r="G105" s="32"/>
      <c r="H105" s="32"/>
      <c r="I105" s="33" t="s">
        <v>95</v>
      </c>
      <c r="J105" s="33"/>
      <c r="K105" s="33"/>
      <c r="L105" s="33" t="s">
        <v>162</v>
      </c>
      <c r="M105" s="33"/>
      <c r="N105" s="33"/>
      <c r="O105" s="34" t="s">
        <v>120</v>
      </c>
      <c r="P105" s="34"/>
      <c r="Q105" s="35">
        <f>0</f>
        <v>0</v>
      </c>
      <c r="R105" s="35"/>
      <c r="S105" s="35"/>
      <c r="T105" s="35">
        <f>0</f>
        <v>0</v>
      </c>
      <c r="U105" s="35"/>
      <c r="V105" s="35"/>
      <c r="W105" s="35"/>
      <c r="X105" s="35"/>
      <c r="Y105" s="38" t="s">
        <v>36</v>
      </c>
      <c r="Z105" s="38"/>
    </row>
    <row r="106" spans="1:26" s="1" customFormat="1" ht="13.5" customHeight="1">
      <c r="A106" s="32" t="s">
        <v>117</v>
      </c>
      <c r="B106" s="32"/>
      <c r="C106" s="32"/>
      <c r="D106" s="32"/>
      <c r="E106" s="32"/>
      <c r="F106" s="32"/>
      <c r="G106" s="32"/>
      <c r="H106" s="32"/>
      <c r="I106" s="33" t="s">
        <v>95</v>
      </c>
      <c r="J106" s="33"/>
      <c r="K106" s="33"/>
      <c r="L106" s="33" t="s">
        <v>163</v>
      </c>
      <c r="M106" s="33"/>
      <c r="N106" s="33"/>
      <c r="O106" s="34" t="s">
        <v>118</v>
      </c>
      <c r="P106" s="34"/>
      <c r="Q106" s="35">
        <f>0</f>
        <v>0</v>
      </c>
      <c r="R106" s="35"/>
      <c r="S106" s="35"/>
      <c r="T106" s="37" t="s">
        <v>36</v>
      </c>
      <c r="U106" s="37"/>
      <c r="V106" s="37"/>
      <c r="W106" s="37"/>
      <c r="X106" s="37"/>
      <c r="Y106" s="38" t="s">
        <v>36</v>
      </c>
      <c r="Z106" s="38"/>
    </row>
    <row r="107" spans="1:26" s="1" customFormat="1" ht="13.5" customHeight="1">
      <c r="A107" s="32" t="s">
        <v>119</v>
      </c>
      <c r="B107" s="32"/>
      <c r="C107" s="32"/>
      <c r="D107" s="32"/>
      <c r="E107" s="32"/>
      <c r="F107" s="32"/>
      <c r="G107" s="32"/>
      <c r="H107" s="32"/>
      <c r="I107" s="33" t="s">
        <v>95</v>
      </c>
      <c r="J107" s="33"/>
      <c r="K107" s="33"/>
      <c r="L107" s="33" t="s">
        <v>163</v>
      </c>
      <c r="M107" s="33"/>
      <c r="N107" s="33"/>
      <c r="O107" s="34" t="s">
        <v>120</v>
      </c>
      <c r="P107" s="34"/>
      <c r="Q107" s="35">
        <f>0</f>
        <v>0</v>
      </c>
      <c r="R107" s="35"/>
      <c r="S107" s="35"/>
      <c r="T107" s="35">
        <f>0</f>
        <v>0</v>
      </c>
      <c r="U107" s="35"/>
      <c r="V107" s="35"/>
      <c r="W107" s="35"/>
      <c r="X107" s="35"/>
      <c r="Y107" s="38" t="s">
        <v>36</v>
      </c>
      <c r="Z107" s="38"/>
    </row>
    <row r="108" spans="1:26" s="1" customFormat="1" ht="13.5" customHeight="1">
      <c r="A108" s="32" t="s">
        <v>119</v>
      </c>
      <c r="B108" s="32"/>
      <c r="C108" s="32"/>
      <c r="D108" s="32"/>
      <c r="E108" s="32"/>
      <c r="F108" s="32"/>
      <c r="G108" s="32"/>
      <c r="H108" s="32"/>
      <c r="I108" s="33" t="s">
        <v>95</v>
      </c>
      <c r="J108" s="33"/>
      <c r="K108" s="33"/>
      <c r="L108" s="33" t="s">
        <v>164</v>
      </c>
      <c r="M108" s="33"/>
      <c r="N108" s="33"/>
      <c r="O108" s="34" t="s">
        <v>120</v>
      </c>
      <c r="P108" s="34"/>
      <c r="Q108" s="35">
        <f>143559</f>
        <v>143559</v>
      </c>
      <c r="R108" s="35"/>
      <c r="S108" s="35"/>
      <c r="T108" s="35">
        <f>143559</f>
        <v>143559</v>
      </c>
      <c r="U108" s="35"/>
      <c r="V108" s="35"/>
      <c r="W108" s="35"/>
      <c r="X108" s="35"/>
      <c r="Y108" s="36">
        <f>0</f>
        <v>0</v>
      </c>
      <c r="Z108" s="36"/>
    </row>
    <row r="109" spans="1:26" s="1" customFormat="1" ht="13.5" customHeight="1">
      <c r="A109" s="32" t="s">
        <v>115</v>
      </c>
      <c r="B109" s="32"/>
      <c r="C109" s="32"/>
      <c r="D109" s="32"/>
      <c r="E109" s="32"/>
      <c r="F109" s="32"/>
      <c r="G109" s="32"/>
      <c r="H109" s="32"/>
      <c r="I109" s="33" t="s">
        <v>95</v>
      </c>
      <c r="J109" s="33"/>
      <c r="K109" s="33"/>
      <c r="L109" s="33" t="s">
        <v>165</v>
      </c>
      <c r="M109" s="33"/>
      <c r="N109" s="33"/>
      <c r="O109" s="34" t="s">
        <v>116</v>
      </c>
      <c r="P109" s="34"/>
      <c r="Q109" s="35">
        <f>0</f>
        <v>0</v>
      </c>
      <c r="R109" s="35"/>
      <c r="S109" s="35"/>
      <c r="T109" s="37" t="s">
        <v>36</v>
      </c>
      <c r="U109" s="37"/>
      <c r="V109" s="37"/>
      <c r="W109" s="37"/>
      <c r="X109" s="37"/>
      <c r="Y109" s="38" t="s">
        <v>36</v>
      </c>
      <c r="Z109" s="38"/>
    </row>
    <row r="110" spans="1:26" s="1" customFormat="1" ht="13.5" customHeight="1">
      <c r="A110" s="32" t="s">
        <v>117</v>
      </c>
      <c r="B110" s="32"/>
      <c r="C110" s="32"/>
      <c r="D110" s="32"/>
      <c r="E110" s="32"/>
      <c r="F110" s="32"/>
      <c r="G110" s="32"/>
      <c r="H110" s="32"/>
      <c r="I110" s="33" t="s">
        <v>95</v>
      </c>
      <c r="J110" s="33"/>
      <c r="K110" s="33"/>
      <c r="L110" s="33" t="s">
        <v>165</v>
      </c>
      <c r="M110" s="33"/>
      <c r="N110" s="33"/>
      <c r="O110" s="34" t="s">
        <v>118</v>
      </c>
      <c r="P110" s="34"/>
      <c r="Q110" s="35">
        <f>0</f>
        <v>0</v>
      </c>
      <c r="R110" s="35"/>
      <c r="S110" s="35"/>
      <c r="T110" s="37" t="s">
        <v>36</v>
      </c>
      <c r="U110" s="37"/>
      <c r="V110" s="37"/>
      <c r="W110" s="37"/>
      <c r="X110" s="37"/>
      <c r="Y110" s="38" t="s">
        <v>36</v>
      </c>
      <c r="Z110" s="38"/>
    </row>
    <row r="111" spans="1:26" s="1" customFormat="1" ht="13.5" customHeight="1">
      <c r="A111" s="32" t="s">
        <v>121</v>
      </c>
      <c r="B111" s="32"/>
      <c r="C111" s="32"/>
      <c r="D111" s="32"/>
      <c r="E111" s="32"/>
      <c r="F111" s="32"/>
      <c r="G111" s="32"/>
      <c r="H111" s="32"/>
      <c r="I111" s="33" t="s">
        <v>95</v>
      </c>
      <c r="J111" s="33"/>
      <c r="K111" s="33"/>
      <c r="L111" s="33" t="s">
        <v>165</v>
      </c>
      <c r="M111" s="33"/>
      <c r="N111" s="33"/>
      <c r="O111" s="34" t="s">
        <v>122</v>
      </c>
      <c r="P111" s="34"/>
      <c r="Q111" s="35">
        <f>0</f>
        <v>0</v>
      </c>
      <c r="R111" s="35"/>
      <c r="S111" s="35"/>
      <c r="T111" s="37" t="s">
        <v>36</v>
      </c>
      <c r="U111" s="37"/>
      <c r="V111" s="37"/>
      <c r="W111" s="37"/>
      <c r="X111" s="37"/>
      <c r="Y111" s="38" t="s">
        <v>36</v>
      </c>
      <c r="Z111" s="38"/>
    </row>
    <row r="112" spans="1:26" s="1" customFormat="1" ht="13.5" customHeight="1">
      <c r="A112" s="32" t="s">
        <v>115</v>
      </c>
      <c r="B112" s="32"/>
      <c r="C112" s="32"/>
      <c r="D112" s="32"/>
      <c r="E112" s="32"/>
      <c r="F112" s="32"/>
      <c r="G112" s="32"/>
      <c r="H112" s="32"/>
      <c r="I112" s="33" t="s">
        <v>95</v>
      </c>
      <c r="J112" s="33"/>
      <c r="K112" s="33"/>
      <c r="L112" s="33" t="s">
        <v>166</v>
      </c>
      <c r="M112" s="33"/>
      <c r="N112" s="33"/>
      <c r="O112" s="34" t="s">
        <v>116</v>
      </c>
      <c r="P112" s="34"/>
      <c r="Q112" s="35">
        <f>198488</f>
        <v>198488</v>
      </c>
      <c r="R112" s="35"/>
      <c r="S112" s="35"/>
      <c r="T112" s="35">
        <f>198488</f>
        <v>198488</v>
      </c>
      <c r="U112" s="35"/>
      <c r="V112" s="35"/>
      <c r="W112" s="35"/>
      <c r="X112" s="35"/>
      <c r="Y112" s="36">
        <f>0</f>
        <v>0</v>
      </c>
      <c r="Z112" s="36"/>
    </row>
    <row r="113" spans="1:26" s="1" customFormat="1" ht="13.5" customHeight="1">
      <c r="A113" s="32" t="s">
        <v>113</v>
      </c>
      <c r="B113" s="32"/>
      <c r="C113" s="32"/>
      <c r="D113" s="32"/>
      <c r="E113" s="32"/>
      <c r="F113" s="32"/>
      <c r="G113" s="32"/>
      <c r="H113" s="32"/>
      <c r="I113" s="33" t="s">
        <v>95</v>
      </c>
      <c r="J113" s="33"/>
      <c r="K113" s="33"/>
      <c r="L113" s="33" t="s">
        <v>167</v>
      </c>
      <c r="M113" s="33"/>
      <c r="N113" s="33"/>
      <c r="O113" s="34" t="s">
        <v>114</v>
      </c>
      <c r="P113" s="34"/>
      <c r="Q113" s="35">
        <f>620500</f>
        <v>620500</v>
      </c>
      <c r="R113" s="35"/>
      <c r="S113" s="35"/>
      <c r="T113" s="35">
        <f>620500</f>
        <v>620500</v>
      </c>
      <c r="U113" s="35"/>
      <c r="V113" s="35"/>
      <c r="W113" s="35"/>
      <c r="X113" s="35"/>
      <c r="Y113" s="36">
        <f>0</f>
        <v>0</v>
      </c>
      <c r="Z113" s="36"/>
    </row>
    <row r="114" spans="1:26" s="1" customFormat="1" ht="13.5" customHeight="1">
      <c r="A114" s="32" t="s">
        <v>134</v>
      </c>
      <c r="B114" s="32"/>
      <c r="C114" s="32"/>
      <c r="D114" s="32"/>
      <c r="E114" s="32"/>
      <c r="F114" s="32"/>
      <c r="G114" s="32"/>
      <c r="H114" s="32"/>
      <c r="I114" s="33" t="s">
        <v>95</v>
      </c>
      <c r="J114" s="33"/>
      <c r="K114" s="33"/>
      <c r="L114" s="33" t="s">
        <v>167</v>
      </c>
      <c r="M114" s="33"/>
      <c r="N114" s="33"/>
      <c r="O114" s="34" t="s">
        <v>135</v>
      </c>
      <c r="P114" s="34"/>
      <c r="Q114" s="35">
        <f>0</f>
        <v>0</v>
      </c>
      <c r="R114" s="35"/>
      <c r="S114" s="35"/>
      <c r="T114" s="37" t="s">
        <v>36</v>
      </c>
      <c r="U114" s="37"/>
      <c r="V114" s="37"/>
      <c r="W114" s="37"/>
      <c r="X114" s="37"/>
      <c r="Y114" s="38" t="s">
        <v>36</v>
      </c>
      <c r="Z114" s="38"/>
    </row>
    <row r="115" spans="1:26" s="1" customFormat="1" ht="13.5" customHeight="1">
      <c r="A115" s="32" t="s">
        <v>115</v>
      </c>
      <c r="B115" s="32"/>
      <c r="C115" s="32"/>
      <c r="D115" s="32"/>
      <c r="E115" s="32"/>
      <c r="F115" s="32"/>
      <c r="G115" s="32"/>
      <c r="H115" s="32"/>
      <c r="I115" s="33" t="s">
        <v>95</v>
      </c>
      <c r="J115" s="33"/>
      <c r="K115" s="33"/>
      <c r="L115" s="33" t="s">
        <v>167</v>
      </c>
      <c r="M115" s="33"/>
      <c r="N115" s="33"/>
      <c r="O115" s="34" t="s">
        <v>116</v>
      </c>
      <c r="P115" s="34"/>
      <c r="Q115" s="35">
        <f>341576.32</f>
        <v>341576.32</v>
      </c>
      <c r="R115" s="35"/>
      <c r="S115" s="35"/>
      <c r="T115" s="35">
        <f>341576.32</f>
        <v>341576.32</v>
      </c>
      <c r="U115" s="35"/>
      <c r="V115" s="35"/>
      <c r="W115" s="35"/>
      <c r="X115" s="35"/>
      <c r="Y115" s="36">
        <f>0</f>
        <v>0</v>
      </c>
      <c r="Z115" s="36"/>
    </row>
    <row r="116" spans="1:26" s="1" customFormat="1" ht="13.5" customHeight="1">
      <c r="A116" s="32" t="s">
        <v>117</v>
      </c>
      <c r="B116" s="32"/>
      <c r="C116" s="32"/>
      <c r="D116" s="32"/>
      <c r="E116" s="32"/>
      <c r="F116" s="32"/>
      <c r="G116" s="32"/>
      <c r="H116" s="32"/>
      <c r="I116" s="33" t="s">
        <v>95</v>
      </c>
      <c r="J116" s="33"/>
      <c r="K116" s="33"/>
      <c r="L116" s="33" t="s">
        <v>167</v>
      </c>
      <c r="M116" s="33"/>
      <c r="N116" s="33"/>
      <c r="O116" s="34" t="s">
        <v>118</v>
      </c>
      <c r="P116" s="34"/>
      <c r="Q116" s="35">
        <f>102517.29</f>
        <v>102517.29</v>
      </c>
      <c r="R116" s="35"/>
      <c r="S116" s="35"/>
      <c r="T116" s="35">
        <f>102517.29</f>
        <v>102517.29</v>
      </c>
      <c r="U116" s="35"/>
      <c r="V116" s="35"/>
      <c r="W116" s="35"/>
      <c r="X116" s="35"/>
      <c r="Y116" s="36">
        <f>0</f>
        <v>0</v>
      </c>
      <c r="Z116" s="36"/>
    </row>
    <row r="117" spans="1:26" s="1" customFormat="1" ht="13.5" customHeight="1">
      <c r="A117" s="32" t="s">
        <v>119</v>
      </c>
      <c r="B117" s="32"/>
      <c r="C117" s="32"/>
      <c r="D117" s="32"/>
      <c r="E117" s="32"/>
      <c r="F117" s="32"/>
      <c r="G117" s="32"/>
      <c r="H117" s="32"/>
      <c r="I117" s="33" t="s">
        <v>95</v>
      </c>
      <c r="J117" s="33"/>
      <c r="K117" s="33"/>
      <c r="L117" s="33" t="s">
        <v>167</v>
      </c>
      <c r="M117" s="33"/>
      <c r="N117" s="33"/>
      <c r="O117" s="34" t="s">
        <v>120</v>
      </c>
      <c r="P117" s="34"/>
      <c r="Q117" s="35">
        <f>0</f>
        <v>0</v>
      </c>
      <c r="R117" s="35"/>
      <c r="S117" s="35"/>
      <c r="T117" s="37" t="s">
        <v>36</v>
      </c>
      <c r="U117" s="37"/>
      <c r="V117" s="37"/>
      <c r="W117" s="37"/>
      <c r="X117" s="37"/>
      <c r="Y117" s="38" t="s">
        <v>36</v>
      </c>
      <c r="Z117" s="38"/>
    </row>
    <row r="118" spans="1:26" s="1" customFormat="1" ht="13.5" customHeight="1">
      <c r="A118" s="32" t="s">
        <v>121</v>
      </c>
      <c r="B118" s="32"/>
      <c r="C118" s="32"/>
      <c r="D118" s="32"/>
      <c r="E118" s="32"/>
      <c r="F118" s="32"/>
      <c r="G118" s="32"/>
      <c r="H118" s="32"/>
      <c r="I118" s="33" t="s">
        <v>95</v>
      </c>
      <c r="J118" s="33"/>
      <c r="K118" s="33"/>
      <c r="L118" s="33" t="s">
        <v>167</v>
      </c>
      <c r="M118" s="33"/>
      <c r="N118" s="33"/>
      <c r="O118" s="34" t="s">
        <v>122</v>
      </c>
      <c r="P118" s="34"/>
      <c r="Q118" s="35">
        <f>45967</f>
        <v>45967</v>
      </c>
      <c r="R118" s="35"/>
      <c r="S118" s="35"/>
      <c r="T118" s="35">
        <f>45967</f>
        <v>45967</v>
      </c>
      <c r="U118" s="35"/>
      <c r="V118" s="35"/>
      <c r="W118" s="35"/>
      <c r="X118" s="35"/>
      <c r="Y118" s="36">
        <f aca="true" t="shared" si="5" ref="Y118:Y132">0</f>
        <v>0</v>
      </c>
      <c r="Z118" s="36"/>
    </row>
    <row r="119" spans="1:26" s="1" customFormat="1" ht="24" customHeight="1">
      <c r="A119" s="32" t="s">
        <v>136</v>
      </c>
      <c r="B119" s="32"/>
      <c r="C119" s="32"/>
      <c r="D119" s="32"/>
      <c r="E119" s="32"/>
      <c r="F119" s="32"/>
      <c r="G119" s="32"/>
      <c r="H119" s="32"/>
      <c r="I119" s="33" t="s">
        <v>95</v>
      </c>
      <c r="J119" s="33"/>
      <c r="K119" s="33"/>
      <c r="L119" s="33" t="s">
        <v>168</v>
      </c>
      <c r="M119" s="33"/>
      <c r="N119" s="33"/>
      <c r="O119" s="34" t="s">
        <v>138</v>
      </c>
      <c r="P119" s="34"/>
      <c r="Q119" s="35">
        <f>108544.62</f>
        <v>108544.62</v>
      </c>
      <c r="R119" s="35"/>
      <c r="S119" s="35"/>
      <c r="T119" s="35">
        <f>108544.62</f>
        <v>108544.62</v>
      </c>
      <c r="U119" s="35"/>
      <c r="V119" s="35"/>
      <c r="W119" s="35"/>
      <c r="X119" s="35"/>
      <c r="Y119" s="36">
        <f t="shared" si="5"/>
        <v>0</v>
      </c>
      <c r="Z119" s="36"/>
    </row>
    <row r="120" spans="1:26" s="1" customFormat="1" ht="13.5" customHeight="1">
      <c r="A120" s="32" t="s">
        <v>113</v>
      </c>
      <c r="B120" s="32"/>
      <c r="C120" s="32"/>
      <c r="D120" s="32"/>
      <c r="E120" s="32"/>
      <c r="F120" s="32"/>
      <c r="G120" s="32"/>
      <c r="H120" s="32"/>
      <c r="I120" s="33" t="s">
        <v>95</v>
      </c>
      <c r="J120" s="33"/>
      <c r="K120" s="33"/>
      <c r="L120" s="33" t="s">
        <v>169</v>
      </c>
      <c r="M120" s="33"/>
      <c r="N120" s="33"/>
      <c r="O120" s="34" t="s">
        <v>114</v>
      </c>
      <c r="P120" s="34"/>
      <c r="Q120" s="35">
        <f>388715.06</f>
        <v>388715.06</v>
      </c>
      <c r="R120" s="35"/>
      <c r="S120" s="35"/>
      <c r="T120" s="35">
        <f>388715.06</f>
        <v>388715.06</v>
      </c>
      <c r="U120" s="35"/>
      <c r="V120" s="35"/>
      <c r="W120" s="35"/>
      <c r="X120" s="35"/>
      <c r="Y120" s="36">
        <f t="shared" si="5"/>
        <v>0</v>
      </c>
      <c r="Z120" s="36"/>
    </row>
    <row r="121" spans="1:26" s="1" customFormat="1" ht="13.5" customHeight="1">
      <c r="A121" s="32" t="s">
        <v>115</v>
      </c>
      <c r="B121" s="32"/>
      <c r="C121" s="32"/>
      <c r="D121" s="32"/>
      <c r="E121" s="32"/>
      <c r="F121" s="32"/>
      <c r="G121" s="32"/>
      <c r="H121" s="32"/>
      <c r="I121" s="33" t="s">
        <v>95</v>
      </c>
      <c r="J121" s="33"/>
      <c r="K121" s="33"/>
      <c r="L121" s="33" t="s">
        <v>169</v>
      </c>
      <c r="M121" s="33"/>
      <c r="N121" s="33"/>
      <c r="O121" s="34" t="s">
        <v>116</v>
      </c>
      <c r="P121" s="34"/>
      <c r="Q121" s="35">
        <f>103512</f>
        <v>103512</v>
      </c>
      <c r="R121" s="35"/>
      <c r="S121" s="35"/>
      <c r="T121" s="35">
        <f>103512</f>
        <v>103512</v>
      </c>
      <c r="U121" s="35"/>
      <c r="V121" s="35"/>
      <c r="W121" s="35"/>
      <c r="X121" s="35"/>
      <c r="Y121" s="36">
        <f t="shared" si="5"/>
        <v>0</v>
      </c>
      <c r="Z121" s="36"/>
    </row>
    <row r="122" spans="1:26" s="1" customFormat="1" ht="13.5" customHeight="1">
      <c r="A122" s="32" t="s">
        <v>117</v>
      </c>
      <c r="B122" s="32"/>
      <c r="C122" s="32"/>
      <c r="D122" s="32"/>
      <c r="E122" s="32"/>
      <c r="F122" s="32"/>
      <c r="G122" s="32"/>
      <c r="H122" s="32"/>
      <c r="I122" s="33" t="s">
        <v>95</v>
      </c>
      <c r="J122" s="33"/>
      <c r="K122" s="33"/>
      <c r="L122" s="33" t="s">
        <v>169</v>
      </c>
      <c r="M122" s="33"/>
      <c r="N122" s="33"/>
      <c r="O122" s="34" t="s">
        <v>118</v>
      </c>
      <c r="P122" s="34"/>
      <c r="Q122" s="35">
        <f>4304</f>
        <v>4304</v>
      </c>
      <c r="R122" s="35"/>
      <c r="S122" s="35"/>
      <c r="T122" s="35">
        <f>4304</f>
        <v>4304</v>
      </c>
      <c r="U122" s="35"/>
      <c r="V122" s="35"/>
      <c r="W122" s="35"/>
      <c r="X122" s="35"/>
      <c r="Y122" s="36">
        <f t="shared" si="5"/>
        <v>0</v>
      </c>
      <c r="Z122" s="36"/>
    </row>
    <row r="123" spans="1:26" s="1" customFormat="1" ht="13.5" customHeight="1">
      <c r="A123" s="32" t="s">
        <v>121</v>
      </c>
      <c r="B123" s="32"/>
      <c r="C123" s="32"/>
      <c r="D123" s="32"/>
      <c r="E123" s="32"/>
      <c r="F123" s="32"/>
      <c r="G123" s="32"/>
      <c r="H123" s="32"/>
      <c r="I123" s="33" t="s">
        <v>95</v>
      </c>
      <c r="J123" s="33"/>
      <c r="K123" s="33"/>
      <c r="L123" s="33" t="s">
        <v>169</v>
      </c>
      <c r="M123" s="33"/>
      <c r="N123" s="33"/>
      <c r="O123" s="34" t="s">
        <v>122</v>
      </c>
      <c r="P123" s="34"/>
      <c r="Q123" s="35">
        <f>36530</f>
        <v>36530</v>
      </c>
      <c r="R123" s="35"/>
      <c r="S123" s="35"/>
      <c r="T123" s="35">
        <f>36530</f>
        <v>36530</v>
      </c>
      <c r="U123" s="35"/>
      <c r="V123" s="35"/>
      <c r="W123" s="35"/>
      <c r="X123" s="35"/>
      <c r="Y123" s="36">
        <f t="shared" si="5"/>
        <v>0</v>
      </c>
      <c r="Z123" s="36"/>
    </row>
    <row r="124" spans="1:26" s="1" customFormat="1" ht="13.5" customHeight="1">
      <c r="A124" s="32" t="s">
        <v>115</v>
      </c>
      <c r="B124" s="32"/>
      <c r="C124" s="32"/>
      <c r="D124" s="32"/>
      <c r="E124" s="32"/>
      <c r="F124" s="32"/>
      <c r="G124" s="32"/>
      <c r="H124" s="32"/>
      <c r="I124" s="33" t="s">
        <v>95</v>
      </c>
      <c r="J124" s="33"/>
      <c r="K124" s="33"/>
      <c r="L124" s="33" t="s">
        <v>170</v>
      </c>
      <c r="M124" s="33"/>
      <c r="N124" s="33"/>
      <c r="O124" s="34" t="s">
        <v>116</v>
      </c>
      <c r="P124" s="34"/>
      <c r="Q124" s="35">
        <f>3000</f>
        <v>3000</v>
      </c>
      <c r="R124" s="35"/>
      <c r="S124" s="35"/>
      <c r="T124" s="35">
        <f>3000</f>
        <v>3000</v>
      </c>
      <c r="U124" s="35"/>
      <c r="V124" s="35"/>
      <c r="W124" s="35"/>
      <c r="X124" s="35"/>
      <c r="Y124" s="36">
        <f t="shared" si="5"/>
        <v>0</v>
      </c>
      <c r="Z124" s="36"/>
    </row>
    <row r="125" spans="1:26" s="1" customFormat="1" ht="24" customHeight="1">
      <c r="A125" s="32" t="s">
        <v>136</v>
      </c>
      <c r="B125" s="32"/>
      <c r="C125" s="32"/>
      <c r="D125" s="32"/>
      <c r="E125" s="32"/>
      <c r="F125" s="32"/>
      <c r="G125" s="32"/>
      <c r="H125" s="32"/>
      <c r="I125" s="33" t="s">
        <v>95</v>
      </c>
      <c r="J125" s="33"/>
      <c r="K125" s="33"/>
      <c r="L125" s="33" t="s">
        <v>171</v>
      </c>
      <c r="M125" s="33"/>
      <c r="N125" s="33"/>
      <c r="O125" s="34" t="s">
        <v>138</v>
      </c>
      <c r="P125" s="34"/>
      <c r="Q125" s="35">
        <f>19149250</f>
        <v>19149250</v>
      </c>
      <c r="R125" s="35"/>
      <c r="S125" s="35"/>
      <c r="T125" s="35">
        <f>19149250</f>
        <v>19149250</v>
      </c>
      <c r="U125" s="35"/>
      <c r="V125" s="35"/>
      <c r="W125" s="35"/>
      <c r="X125" s="35"/>
      <c r="Y125" s="36">
        <f t="shared" si="5"/>
        <v>0</v>
      </c>
      <c r="Z125" s="36"/>
    </row>
    <row r="126" spans="1:26" s="1" customFormat="1" ht="13.5" customHeight="1">
      <c r="A126" s="32" t="s">
        <v>99</v>
      </c>
      <c r="B126" s="32"/>
      <c r="C126" s="32"/>
      <c r="D126" s="32"/>
      <c r="E126" s="32"/>
      <c r="F126" s="32"/>
      <c r="G126" s="32"/>
      <c r="H126" s="32"/>
      <c r="I126" s="33" t="s">
        <v>95</v>
      </c>
      <c r="J126" s="33"/>
      <c r="K126" s="33"/>
      <c r="L126" s="33" t="s">
        <v>172</v>
      </c>
      <c r="M126" s="33"/>
      <c r="N126" s="33"/>
      <c r="O126" s="34" t="s">
        <v>101</v>
      </c>
      <c r="P126" s="34"/>
      <c r="Q126" s="35">
        <f>175137.52</f>
        <v>175137.52</v>
      </c>
      <c r="R126" s="35"/>
      <c r="S126" s="35"/>
      <c r="T126" s="35">
        <f>175137.52</f>
        <v>175137.52</v>
      </c>
      <c r="U126" s="35"/>
      <c r="V126" s="35"/>
      <c r="W126" s="35"/>
      <c r="X126" s="35"/>
      <c r="Y126" s="36">
        <f t="shared" si="5"/>
        <v>0</v>
      </c>
      <c r="Z126" s="36"/>
    </row>
    <row r="127" spans="1:26" s="1" customFormat="1" ht="13.5" customHeight="1">
      <c r="A127" s="32" t="s">
        <v>102</v>
      </c>
      <c r="B127" s="32"/>
      <c r="C127" s="32"/>
      <c r="D127" s="32"/>
      <c r="E127" s="32"/>
      <c r="F127" s="32"/>
      <c r="G127" s="32"/>
      <c r="H127" s="32"/>
      <c r="I127" s="33" t="s">
        <v>95</v>
      </c>
      <c r="J127" s="33"/>
      <c r="K127" s="33"/>
      <c r="L127" s="33" t="s">
        <v>173</v>
      </c>
      <c r="M127" s="33"/>
      <c r="N127" s="33"/>
      <c r="O127" s="34" t="s">
        <v>104</v>
      </c>
      <c r="P127" s="34"/>
      <c r="Q127" s="35">
        <f>52891.53</f>
        <v>52891.53</v>
      </c>
      <c r="R127" s="35"/>
      <c r="S127" s="35"/>
      <c r="T127" s="35">
        <f>52891.53</f>
        <v>52891.53</v>
      </c>
      <c r="U127" s="35"/>
      <c r="V127" s="35"/>
      <c r="W127" s="35"/>
      <c r="X127" s="35"/>
      <c r="Y127" s="36">
        <f t="shared" si="5"/>
        <v>0</v>
      </c>
      <c r="Z127" s="36"/>
    </row>
    <row r="128" spans="1:26" s="1" customFormat="1" ht="13.5" customHeight="1">
      <c r="A128" s="32" t="s">
        <v>117</v>
      </c>
      <c r="B128" s="32"/>
      <c r="C128" s="32"/>
      <c r="D128" s="32"/>
      <c r="E128" s="32"/>
      <c r="F128" s="32"/>
      <c r="G128" s="32"/>
      <c r="H128" s="32"/>
      <c r="I128" s="33" t="s">
        <v>95</v>
      </c>
      <c r="J128" s="33"/>
      <c r="K128" s="33"/>
      <c r="L128" s="33" t="s">
        <v>174</v>
      </c>
      <c r="M128" s="33"/>
      <c r="N128" s="33"/>
      <c r="O128" s="34" t="s">
        <v>118</v>
      </c>
      <c r="P128" s="34"/>
      <c r="Q128" s="35">
        <f>62211.65</f>
        <v>62211.65</v>
      </c>
      <c r="R128" s="35"/>
      <c r="S128" s="35"/>
      <c r="T128" s="35">
        <f>62211.65</f>
        <v>62211.65</v>
      </c>
      <c r="U128" s="35"/>
      <c r="V128" s="35"/>
      <c r="W128" s="35"/>
      <c r="X128" s="35"/>
      <c r="Y128" s="36">
        <f t="shared" si="5"/>
        <v>0</v>
      </c>
      <c r="Z128" s="36"/>
    </row>
    <row r="129" spans="1:26" s="1" customFormat="1" ht="13.5" customHeight="1">
      <c r="A129" s="32" t="s">
        <v>123</v>
      </c>
      <c r="B129" s="32"/>
      <c r="C129" s="32"/>
      <c r="D129" s="32"/>
      <c r="E129" s="32"/>
      <c r="F129" s="32"/>
      <c r="G129" s="32"/>
      <c r="H129" s="32"/>
      <c r="I129" s="33" t="s">
        <v>95</v>
      </c>
      <c r="J129" s="33"/>
      <c r="K129" s="33"/>
      <c r="L129" s="33" t="s">
        <v>174</v>
      </c>
      <c r="M129" s="33"/>
      <c r="N129" s="33"/>
      <c r="O129" s="34" t="s">
        <v>125</v>
      </c>
      <c r="P129" s="34"/>
      <c r="Q129" s="35">
        <f>12729.3</f>
        <v>12729.3</v>
      </c>
      <c r="R129" s="35"/>
      <c r="S129" s="35"/>
      <c r="T129" s="35">
        <f>12729.3</f>
        <v>12729.3</v>
      </c>
      <c r="U129" s="35"/>
      <c r="V129" s="35"/>
      <c r="W129" s="35"/>
      <c r="X129" s="35"/>
      <c r="Y129" s="36">
        <f t="shared" si="5"/>
        <v>0</v>
      </c>
      <c r="Z129" s="36"/>
    </row>
    <row r="130" spans="1:26" s="1" customFormat="1" ht="13.5" customHeight="1">
      <c r="A130" s="32" t="s">
        <v>119</v>
      </c>
      <c r="B130" s="32"/>
      <c r="C130" s="32"/>
      <c r="D130" s="32"/>
      <c r="E130" s="32"/>
      <c r="F130" s="32"/>
      <c r="G130" s="32"/>
      <c r="H130" s="32"/>
      <c r="I130" s="33" t="s">
        <v>95</v>
      </c>
      <c r="J130" s="33"/>
      <c r="K130" s="33"/>
      <c r="L130" s="33" t="s">
        <v>174</v>
      </c>
      <c r="M130" s="33"/>
      <c r="N130" s="33"/>
      <c r="O130" s="34" t="s">
        <v>120</v>
      </c>
      <c r="P130" s="34"/>
      <c r="Q130" s="35">
        <f>23500</f>
        <v>23500</v>
      </c>
      <c r="R130" s="35"/>
      <c r="S130" s="35"/>
      <c r="T130" s="35">
        <f>23500</f>
        <v>23500</v>
      </c>
      <c r="U130" s="35"/>
      <c r="V130" s="35"/>
      <c r="W130" s="35"/>
      <c r="X130" s="35"/>
      <c r="Y130" s="36">
        <f t="shared" si="5"/>
        <v>0</v>
      </c>
      <c r="Z130" s="36"/>
    </row>
    <row r="131" spans="1:26" s="1" customFormat="1" ht="13.5" customHeight="1">
      <c r="A131" s="32" t="s">
        <v>121</v>
      </c>
      <c r="B131" s="32"/>
      <c r="C131" s="32"/>
      <c r="D131" s="32"/>
      <c r="E131" s="32"/>
      <c r="F131" s="32"/>
      <c r="G131" s="32"/>
      <c r="H131" s="32"/>
      <c r="I131" s="33" t="s">
        <v>95</v>
      </c>
      <c r="J131" s="33"/>
      <c r="K131" s="33"/>
      <c r="L131" s="33" t="s">
        <v>174</v>
      </c>
      <c r="M131" s="33"/>
      <c r="N131" s="33"/>
      <c r="O131" s="34" t="s">
        <v>122</v>
      </c>
      <c r="P131" s="34"/>
      <c r="Q131" s="35">
        <f>18530</f>
        <v>18530</v>
      </c>
      <c r="R131" s="35"/>
      <c r="S131" s="35"/>
      <c r="T131" s="35">
        <f>18530</f>
        <v>18530</v>
      </c>
      <c r="U131" s="35"/>
      <c r="V131" s="35"/>
      <c r="W131" s="35"/>
      <c r="X131" s="35"/>
      <c r="Y131" s="36">
        <f t="shared" si="5"/>
        <v>0</v>
      </c>
      <c r="Z131" s="36"/>
    </row>
    <row r="132" spans="1:26" s="1" customFormat="1" ht="24" customHeight="1">
      <c r="A132" s="32" t="s">
        <v>136</v>
      </c>
      <c r="B132" s="32"/>
      <c r="C132" s="32"/>
      <c r="D132" s="32"/>
      <c r="E132" s="32"/>
      <c r="F132" s="32"/>
      <c r="G132" s="32"/>
      <c r="H132" s="32"/>
      <c r="I132" s="33" t="s">
        <v>95</v>
      </c>
      <c r="J132" s="33"/>
      <c r="K132" s="33"/>
      <c r="L132" s="33" t="s">
        <v>175</v>
      </c>
      <c r="M132" s="33"/>
      <c r="N132" s="33"/>
      <c r="O132" s="34" t="s">
        <v>138</v>
      </c>
      <c r="P132" s="34"/>
      <c r="Q132" s="35">
        <f>45000</f>
        <v>45000</v>
      </c>
      <c r="R132" s="35"/>
      <c r="S132" s="35"/>
      <c r="T132" s="35">
        <f>45000</f>
        <v>45000</v>
      </c>
      <c r="U132" s="35"/>
      <c r="V132" s="35"/>
      <c r="W132" s="35"/>
      <c r="X132" s="35"/>
      <c r="Y132" s="36">
        <f t="shared" si="5"/>
        <v>0</v>
      </c>
      <c r="Z132" s="36"/>
    </row>
    <row r="133" spans="1:26" s="1" customFormat="1" ht="13.5" customHeight="1">
      <c r="A133" s="32" t="s">
        <v>131</v>
      </c>
      <c r="B133" s="32"/>
      <c r="C133" s="32"/>
      <c r="D133" s="32"/>
      <c r="E133" s="32"/>
      <c r="F133" s="32"/>
      <c r="G133" s="32"/>
      <c r="H133" s="32"/>
      <c r="I133" s="33" t="s">
        <v>95</v>
      </c>
      <c r="J133" s="33"/>
      <c r="K133" s="33"/>
      <c r="L133" s="33" t="s">
        <v>176</v>
      </c>
      <c r="M133" s="33"/>
      <c r="N133" s="33"/>
      <c r="O133" s="34" t="s">
        <v>133</v>
      </c>
      <c r="P133" s="34"/>
      <c r="Q133" s="35">
        <f>0</f>
        <v>0</v>
      </c>
      <c r="R133" s="35"/>
      <c r="S133" s="35"/>
      <c r="T133" s="37" t="s">
        <v>36</v>
      </c>
      <c r="U133" s="37"/>
      <c r="V133" s="37"/>
      <c r="W133" s="37"/>
      <c r="X133" s="37"/>
      <c r="Y133" s="38" t="s">
        <v>36</v>
      </c>
      <c r="Z133" s="38"/>
    </row>
    <row r="134" spans="1:26" s="1" customFormat="1" ht="13.5" customHeight="1">
      <c r="A134" s="32" t="s">
        <v>117</v>
      </c>
      <c r="B134" s="32"/>
      <c r="C134" s="32"/>
      <c r="D134" s="32"/>
      <c r="E134" s="32"/>
      <c r="F134" s="32"/>
      <c r="G134" s="32"/>
      <c r="H134" s="32"/>
      <c r="I134" s="33" t="s">
        <v>95</v>
      </c>
      <c r="J134" s="33"/>
      <c r="K134" s="33"/>
      <c r="L134" s="33" t="s">
        <v>176</v>
      </c>
      <c r="M134" s="33"/>
      <c r="N134" s="33"/>
      <c r="O134" s="34" t="s">
        <v>118</v>
      </c>
      <c r="P134" s="34"/>
      <c r="Q134" s="35">
        <f>198200</f>
        <v>198200</v>
      </c>
      <c r="R134" s="35"/>
      <c r="S134" s="35"/>
      <c r="T134" s="35">
        <f>198200</f>
        <v>198200</v>
      </c>
      <c r="U134" s="35"/>
      <c r="V134" s="35"/>
      <c r="W134" s="35"/>
      <c r="X134" s="35"/>
      <c r="Y134" s="36">
        <f>0</f>
        <v>0</v>
      </c>
      <c r="Z134" s="36"/>
    </row>
    <row r="135" spans="1:26" s="1" customFormat="1" ht="13.5" customHeight="1">
      <c r="A135" s="32" t="s">
        <v>123</v>
      </c>
      <c r="B135" s="32"/>
      <c r="C135" s="32"/>
      <c r="D135" s="32"/>
      <c r="E135" s="32"/>
      <c r="F135" s="32"/>
      <c r="G135" s="32"/>
      <c r="H135" s="32"/>
      <c r="I135" s="33" t="s">
        <v>95</v>
      </c>
      <c r="J135" s="33"/>
      <c r="K135" s="33"/>
      <c r="L135" s="33" t="s">
        <v>176</v>
      </c>
      <c r="M135" s="33"/>
      <c r="N135" s="33"/>
      <c r="O135" s="34" t="s">
        <v>125</v>
      </c>
      <c r="P135" s="34"/>
      <c r="Q135" s="35">
        <f>43396.24</f>
        <v>43396.24</v>
      </c>
      <c r="R135" s="35"/>
      <c r="S135" s="35"/>
      <c r="T135" s="35">
        <f>43396.24</f>
        <v>43396.24</v>
      </c>
      <c r="U135" s="35"/>
      <c r="V135" s="35"/>
      <c r="W135" s="35"/>
      <c r="X135" s="35"/>
      <c r="Y135" s="36">
        <f>0</f>
        <v>0</v>
      </c>
      <c r="Z135" s="36"/>
    </row>
    <row r="136" spans="1:26" s="1" customFormat="1" ht="13.5" customHeight="1">
      <c r="A136" s="32" t="s">
        <v>99</v>
      </c>
      <c r="B136" s="32"/>
      <c r="C136" s="32"/>
      <c r="D136" s="32"/>
      <c r="E136" s="32"/>
      <c r="F136" s="32"/>
      <c r="G136" s="32"/>
      <c r="H136" s="32"/>
      <c r="I136" s="33" t="s">
        <v>95</v>
      </c>
      <c r="J136" s="33"/>
      <c r="K136" s="33"/>
      <c r="L136" s="33" t="s">
        <v>177</v>
      </c>
      <c r="M136" s="33"/>
      <c r="N136" s="33"/>
      <c r="O136" s="34" t="s">
        <v>101</v>
      </c>
      <c r="P136" s="34"/>
      <c r="Q136" s="35">
        <f>3016509.38</f>
        <v>3016509.38</v>
      </c>
      <c r="R136" s="35"/>
      <c r="S136" s="35"/>
      <c r="T136" s="35">
        <f>3016509.38</f>
        <v>3016509.38</v>
      </c>
      <c r="U136" s="35"/>
      <c r="V136" s="35"/>
      <c r="W136" s="35"/>
      <c r="X136" s="35"/>
      <c r="Y136" s="36">
        <f>0</f>
        <v>0</v>
      </c>
      <c r="Z136" s="36"/>
    </row>
    <row r="137" spans="1:26" s="1" customFormat="1" ht="13.5" customHeight="1">
      <c r="A137" s="32" t="s">
        <v>102</v>
      </c>
      <c r="B137" s="32"/>
      <c r="C137" s="32"/>
      <c r="D137" s="32"/>
      <c r="E137" s="32"/>
      <c r="F137" s="32"/>
      <c r="G137" s="32"/>
      <c r="H137" s="32"/>
      <c r="I137" s="33" t="s">
        <v>95</v>
      </c>
      <c r="J137" s="33"/>
      <c r="K137" s="33"/>
      <c r="L137" s="33" t="s">
        <v>178</v>
      </c>
      <c r="M137" s="33"/>
      <c r="N137" s="33"/>
      <c r="O137" s="34" t="s">
        <v>104</v>
      </c>
      <c r="P137" s="34"/>
      <c r="Q137" s="35">
        <f>910990.62</f>
        <v>910990.62</v>
      </c>
      <c r="R137" s="35"/>
      <c r="S137" s="35"/>
      <c r="T137" s="35">
        <f>910990.62</f>
        <v>910990.62</v>
      </c>
      <c r="U137" s="35"/>
      <c r="V137" s="35"/>
      <c r="W137" s="35"/>
      <c r="X137" s="35"/>
      <c r="Y137" s="36">
        <f>0</f>
        <v>0</v>
      </c>
      <c r="Z137" s="36"/>
    </row>
    <row r="138" spans="1:26" s="1" customFormat="1" ht="24" customHeight="1">
      <c r="A138" s="32" t="s">
        <v>136</v>
      </c>
      <c r="B138" s="32"/>
      <c r="C138" s="32"/>
      <c r="D138" s="32"/>
      <c r="E138" s="32"/>
      <c r="F138" s="32"/>
      <c r="G138" s="32"/>
      <c r="H138" s="32"/>
      <c r="I138" s="33" t="s">
        <v>95</v>
      </c>
      <c r="J138" s="33"/>
      <c r="K138" s="33"/>
      <c r="L138" s="33" t="s">
        <v>179</v>
      </c>
      <c r="M138" s="33"/>
      <c r="N138" s="33"/>
      <c r="O138" s="34" t="s">
        <v>138</v>
      </c>
      <c r="P138" s="34"/>
      <c r="Q138" s="35">
        <f>0</f>
        <v>0</v>
      </c>
      <c r="R138" s="35"/>
      <c r="S138" s="35"/>
      <c r="T138" s="37" t="s">
        <v>36</v>
      </c>
      <c r="U138" s="37"/>
      <c r="V138" s="37"/>
      <c r="W138" s="37"/>
      <c r="X138" s="37"/>
      <c r="Y138" s="38" t="s">
        <v>36</v>
      </c>
      <c r="Z138" s="38"/>
    </row>
    <row r="139" spans="1:26" s="1" customFormat="1" ht="13.5" customHeight="1">
      <c r="A139" s="32" t="s">
        <v>99</v>
      </c>
      <c r="B139" s="32"/>
      <c r="C139" s="32"/>
      <c r="D139" s="32"/>
      <c r="E139" s="32"/>
      <c r="F139" s="32"/>
      <c r="G139" s="32"/>
      <c r="H139" s="32"/>
      <c r="I139" s="33" t="s">
        <v>95</v>
      </c>
      <c r="J139" s="33"/>
      <c r="K139" s="33"/>
      <c r="L139" s="33" t="s">
        <v>180</v>
      </c>
      <c r="M139" s="33"/>
      <c r="N139" s="33"/>
      <c r="O139" s="34" t="s">
        <v>101</v>
      </c>
      <c r="P139" s="34"/>
      <c r="Q139" s="35">
        <f>1657907.45</f>
        <v>1657907.45</v>
      </c>
      <c r="R139" s="35"/>
      <c r="S139" s="35"/>
      <c r="T139" s="35">
        <f>1657907.45</f>
        <v>1657907.45</v>
      </c>
      <c r="U139" s="35"/>
      <c r="V139" s="35"/>
      <c r="W139" s="35"/>
      <c r="X139" s="35"/>
      <c r="Y139" s="36">
        <f>0</f>
        <v>0</v>
      </c>
      <c r="Z139" s="36"/>
    </row>
    <row r="140" spans="1:26" s="1" customFormat="1" ht="13.5" customHeight="1">
      <c r="A140" s="32" t="s">
        <v>102</v>
      </c>
      <c r="B140" s="32"/>
      <c r="C140" s="32"/>
      <c r="D140" s="32"/>
      <c r="E140" s="32"/>
      <c r="F140" s="32"/>
      <c r="G140" s="32"/>
      <c r="H140" s="32"/>
      <c r="I140" s="33" t="s">
        <v>95</v>
      </c>
      <c r="J140" s="33"/>
      <c r="K140" s="33"/>
      <c r="L140" s="33" t="s">
        <v>181</v>
      </c>
      <c r="M140" s="33"/>
      <c r="N140" s="33"/>
      <c r="O140" s="34" t="s">
        <v>104</v>
      </c>
      <c r="P140" s="34"/>
      <c r="Q140" s="35">
        <f>500688.55</f>
        <v>500688.55</v>
      </c>
      <c r="R140" s="35"/>
      <c r="S140" s="35"/>
      <c r="T140" s="35">
        <f>500688.55</f>
        <v>500688.55</v>
      </c>
      <c r="U140" s="35"/>
      <c r="V140" s="35"/>
      <c r="W140" s="35"/>
      <c r="X140" s="35"/>
      <c r="Y140" s="36">
        <f>0</f>
        <v>0</v>
      </c>
      <c r="Z140" s="36"/>
    </row>
    <row r="141" spans="1:26" s="1" customFormat="1" ht="24" customHeight="1">
      <c r="A141" s="32" t="s">
        <v>136</v>
      </c>
      <c r="B141" s="32"/>
      <c r="C141" s="32"/>
      <c r="D141" s="32"/>
      <c r="E141" s="32"/>
      <c r="F141" s="32"/>
      <c r="G141" s="32"/>
      <c r="H141" s="32"/>
      <c r="I141" s="33" t="s">
        <v>95</v>
      </c>
      <c r="J141" s="33"/>
      <c r="K141" s="33"/>
      <c r="L141" s="33" t="s">
        <v>182</v>
      </c>
      <c r="M141" s="33"/>
      <c r="N141" s="33"/>
      <c r="O141" s="34" t="s">
        <v>138</v>
      </c>
      <c r="P141" s="34"/>
      <c r="Q141" s="35">
        <f>0</f>
        <v>0</v>
      </c>
      <c r="R141" s="35"/>
      <c r="S141" s="35"/>
      <c r="T141" s="37" t="s">
        <v>36</v>
      </c>
      <c r="U141" s="37"/>
      <c r="V141" s="37"/>
      <c r="W141" s="37"/>
      <c r="X141" s="37"/>
      <c r="Y141" s="38" t="s">
        <v>36</v>
      </c>
      <c r="Z141" s="38"/>
    </row>
    <row r="142" spans="1:26" s="1" customFormat="1" ht="13.5" customHeight="1">
      <c r="A142" s="32" t="s">
        <v>99</v>
      </c>
      <c r="B142" s="32"/>
      <c r="C142" s="32"/>
      <c r="D142" s="32"/>
      <c r="E142" s="32"/>
      <c r="F142" s="32"/>
      <c r="G142" s="32"/>
      <c r="H142" s="32"/>
      <c r="I142" s="33" t="s">
        <v>95</v>
      </c>
      <c r="J142" s="33"/>
      <c r="K142" s="33"/>
      <c r="L142" s="33" t="s">
        <v>183</v>
      </c>
      <c r="M142" s="33"/>
      <c r="N142" s="33"/>
      <c r="O142" s="34" t="s">
        <v>101</v>
      </c>
      <c r="P142" s="34"/>
      <c r="Q142" s="35">
        <f>2631264.18</f>
        <v>2631264.18</v>
      </c>
      <c r="R142" s="35"/>
      <c r="S142" s="35"/>
      <c r="T142" s="35">
        <f>2631264.18</f>
        <v>2631264.18</v>
      </c>
      <c r="U142" s="35"/>
      <c r="V142" s="35"/>
      <c r="W142" s="35"/>
      <c r="X142" s="35"/>
      <c r="Y142" s="36">
        <f aca="true" t="shared" si="6" ref="Y142:Y156">0</f>
        <v>0</v>
      </c>
      <c r="Z142" s="36"/>
    </row>
    <row r="143" spans="1:26" s="1" customFormat="1" ht="13.5" customHeight="1">
      <c r="A143" s="32" t="s">
        <v>106</v>
      </c>
      <c r="B143" s="32"/>
      <c r="C143" s="32"/>
      <c r="D143" s="32"/>
      <c r="E143" s="32"/>
      <c r="F143" s="32"/>
      <c r="G143" s="32"/>
      <c r="H143" s="32"/>
      <c r="I143" s="33" t="s">
        <v>95</v>
      </c>
      <c r="J143" s="33"/>
      <c r="K143" s="33"/>
      <c r="L143" s="33" t="s">
        <v>184</v>
      </c>
      <c r="M143" s="33"/>
      <c r="N143" s="33"/>
      <c r="O143" s="34" t="s">
        <v>108</v>
      </c>
      <c r="P143" s="34"/>
      <c r="Q143" s="35">
        <f>10745.34</f>
        <v>10745.34</v>
      </c>
      <c r="R143" s="35"/>
      <c r="S143" s="35"/>
      <c r="T143" s="35">
        <f>10745.34</f>
        <v>10745.34</v>
      </c>
      <c r="U143" s="35"/>
      <c r="V143" s="35"/>
      <c r="W143" s="35"/>
      <c r="X143" s="35"/>
      <c r="Y143" s="36">
        <f t="shared" si="6"/>
        <v>0</v>
      </c>
      <c r="Z143" s="36"/>
    </row>
    <row r="144" spans="1:26" s="1" customFormat="1" ht="13.5" customHeight="1">
      <c r="A144" s="32" t="s">
        <v>102</v>
      </c>
      <c r="B144" s="32"/>
      <c r="C144" s="32"/>
      <c r="D144" s="32"/>
      <c r="E144" s="32"/>
      <c r="F144" s="32"/>
      <c r="G144" s="32"/>
      <c r="H144" s="32"/>
      <c r="I144" s="33" t="s">
        <v>95</v>
      </c>
      <c r="J144" s="33"/>
      <c r="K144" s="33"/>
      <c r="L144" s="33" t="s">
        <v>185</v>
      </c>
      <c r="M144" s="33"/>
      <c r="N144" s="33"/>
      <c r="O144" s="34" t="s">
        <v>104</v>
      </c>
      <c r="P144" s="34"/>
      <c r="Q144" s="35">
        <f>803199.31</f>
        <v>803199.31</v>
      </c>
      <c r="R144" s="35"/>
      <c r="S144" s="35"/>
      <c r="T144" s="35">
        <f>803199.31</f>
        <v>803199.31</v>
      </c>
      <c r="U144" s="35"/>
      <c r="V144" s="35"/>
      <c r="W144" s="35"/>
      <c r="X144" s="35"/>
      <c r="Y144" s="36">
        <f t="shared" si="6"/>
        <v>0</v>
      </c>
      <c r="Z144" s="36"/>
    </row>
    <row r="145" spans="1:26" s="1" customFormat="1" ht="13.5" customHeight="1">
      <c r="A145" s="32" t="s">
        <v>110</v>
      </c>
      <c r="B145" s="32"/>
      <c r="C145" s="32"/>
      <c r="D145" s="32"/>
      <c r="E145" s="32"/>
      <c r="F145" s="32"/>
      <c r="G145" s="32"/>
      <c r="H145" s="32"/>
      <c r="I145" s="33" t="s">
        <v>95</v>
      </c>
      <c r="J145" s="33"/>
      <c r="K145" s="33"/>
      <c r="L145" s="33" t="s">
        <v>186</v>
      </c>
      <c r="M145" s="33"/>
      <c r="N145" s="33"/>
      <c r="O145" s="34" t="s">
        <v>112</v>
      </c>
      <c r="P145" s="34"/>
      <c r="Q145" s="35">
        <f>126502.59</f>
        <v>126502.59</v>
      </c>
      <c r="R145" s="35"/>
      <c r="S145" s="35"/>
      <c r="T145" s="35">
        <f>126502.59</f>
        <v>126502.59</v>
      </c>
      <c r="U145" s="35"/>
      <c r="V145" s="35"/>
      <c r="W145" s="35"/>
      <c r="X145" s="35"/>
      <c r="Y145" s="36">
        <f t="shared" si="6"/>
        <v>0</v>
      </c>
      <c r="Z145" s="36"/>
    </row>
    <row r="146" spans="1:26" s="1" customFormat="1" ht="13.5" customHeight="1">
      <c r="A146" s="32" t="s">
        <v>131</v>
      </c>
      <c r="B146" s="32"/>
      <c r="C146" s="32"/>
      <c r="D146" s="32"/>
      <c r="E146" s="32"/>
      <c r="F146" s="32"/>
      <c r="G146" s="32"/>
      <c r="H146" s="32"/>
      <c r="I146" s="33" t="s">
        <v>95</v>
      </c>
      <c r="J146" s="33"/>
      <c r="K146" s="33"/>
      <c r="L146" s="33" t="s">
        <v>186</v>
      </c>
      <c r="M146" s="33"/>
      <c r="N146" s="33"/>
      <c r="O146" s="34" t="s">
        <v>133</v>
      </c>
      <c r="P146" s="34"/>
      <c r="Q146" s="35">
        <f>7800</f>
        <v>7800</v>
      </c>
      <c r="R146" s="35"/>
      <c r="S146" s="35"/>
      <c r="T146" s="35">
        <f>7800</f>
        <v>7800</v>
      </c>
      <c r="U146" s="35"/>
      <c r="V146" s="35"/>
      <c r="W146" s="35"/>
      <c r="X146" s="35"/>
      <c r="Y146" s="36">
        <f t="shared" si="6"/>
        <v>0</v>
      </c>
      <c r="Z146" s="36"/>
    </row>
    <row r="147" spans="1:26" s="1" customFormat="1" ht="13.5" customHeight="1">
      <c r="A147" s="32" t="s">
        <v>113</v>
      </c>
      <c r="B147" s="32"/>
      <c r="C147" s="32"/>
      <c r="D147" s="32"/>
      <c r="E147" s="32"/>
      <c r="F147" s="32"/>
      <c r="G147" s="32"/>
      <c r="H147" s="32"/>
      <c r="I147" s="33" t="s">
        <v>95</v>
      </c>
      <c r="J147" s="33"/>
      <c r="K147" s="33"/>
      <c r="L147" s="33" t="s">
        <v>186</v>
      </c>
      <c r="M147" s="33"/>
      <c r="N147" s="33"/>
      <c r="O147" s="34" t="s">
        <v>114</v>
      </c>
      <c r="P147" s="34"/>
      <c r="Q147" s="35">
        <f>704540.88</f>
        <v>704540.88</v>
      </c>
      <c r="R147" s="35"/>
      <c r="S147" s="35"/>
      <c r="T147" s="35">
        <f>704540.88</f>
        <v>704540.88</v>
      </c>
      <c r="U147" s="35"/>
      <c r="V147" s="35"/>
      <c r="W147" s="35"/>
      <c r="X147" s="35"/>
      <c r="Y147" s="36">
        <f t="shared" si="6"/>
        <v>0</v>
      </c>
      <c r="Z147" s="36"/>
    </row>
    <row r="148" spans="1:26" s="1" customFormat="1" ht="13.5" customHeight="1">
      <c r="A148" s="32" t="s">
        <v>115</v>
      </c>
      <c r="B148" s="32"/>
      <c r="C148" s="32"/>
      <c r="D148" s="32"/>
      <c r="E148" s="32"/>
      <c r="F148" s="32"/>
      <c r="G148" s="32"/>
      <c r="H148" s="32"/>
      <c r="I148" s="33" t="s">
        <v>95</v>
      </c>
      <c r="J148" s="33"/>
      <c r="K148" s="33"/>
      <c r="L148" s="33" t="s">
        <v>186</v>
      </c>
      <c r="M148" s="33"/>
      <c r="N148" s="33"/>
      <c r="O148" s="34" t="s">
        <v>116</v>
      </c>
      <c r="P148" s="34"/>
      <c r="Q148" s="35">
        <f>558120.93</f>
        <v>558120.93</v>
      </c>
      <c r="R148" s="35"/>
      <c r="S148" s="35"/>
      <c r="T148" s="35">
        <f>558120.93</f>
        <v>558120.93</v>
      </c>
      <c r="U148" s="35"/>
      <c r="V148" s="35"/>
      <c r="W148" s="35"/>
      <c r="X148" s="35"/>
      <c r="Y148" s="36">
        <f t="shared" si="6"/>
        <v>0</v>
      </c>
      <c r="Z148" s="36"/>
    </row>
    <row r="149" spans="1:26" s="1" customFormat="1" ht="13.5" customHeight="1">
      <c r="A149" s="32" t="s">
        <v>117</v>
      </c>
      <c r="B149" s="32"/>
      <c r="C149" s="32"/>
      <c r="D149" s="32"/>
      <c r="E149" s="32"/>
      <c r="F149" s="32"/>
      <c r="G149" s="32"/>
      <c r="H149" s="32"/>
      <c r="I149" s="33" t="s">
        <v>95</v>
      </c>
      <c r="J149" s="33"/>
      <c r="K149" s="33"/>
      <c r="L149" s="33" t="s">
        <v>186</v>
      </c>
      <c r="M149" s="33"/>
      <c r="N149" s="33"/>
      <c r="O149" s="34" t="s">
        <v>118</v>
      </c>
      <c r="P149" s="34"/>
      <c r="Q149" s="35">
        <f>1016249.49</f>
        <v>1016249.49</v>
      </c>
      <c r="R149" s="35"/>
      <c r="S149" s="35"/>
      <c r="T149" s="35">
        <f>1016249.49</f>
        <v>1016249.49</v>
      </c>
      <c r="U149" s="35"/>
      <c r="V149" s="35"/>
      <c r="W149" s="35"/>
      <c r="X149" s="35"/>
      <c r="Y149" s="36">
        <f t="shared" si="6"/>
        <v>0</v>
      </c>
      <c r="Z149" s="36"/>
    </row>
    <row r="150" spans="1:26" s="1" customFormat="1" ht="13.5" customHeight="1">
      <c r="A150" s="32" t="s">
        <v>123</v>
      </c>
      <c r="B150" s="32"/>
      <c r="C150" s="32"/>
      <c r="D150" s="32"/>
      <c r="E150" s="32"/>
      <c r="F150" s="32"/>
      <c r="G150" s="32"/>
      <c r="H150" s="32"/>
      <c r="I150" s="33" t="s">
        <v>95</v>
      </c>
      <c r="J150" s="33"/>
      <c r="K150" s="33"/>
      <c r="L150" s="33" t="s">
        <v>186</v>
      </c>
      <c r="M150" s="33"/>
      <c r="N150" s="33"/>
      <c r="O150" s="34" t="s">
        <v>125</v>
      </c>
      <c r="P150" s="34"/>
      <c r="Q150" s="35">
        <f>38427.34</f>
        <v>38427.34</v>
      </c>
      <c r="R150" s="35"/>
      <c r="S150" s="35"/>
      <c r="T150" s="35">
        <f>38427.34</f>
        <v>38427.34</v>
      </c>
      <c r="U150" s="35"/>
      <c r="V150" s="35"/>
      <c r="W150" s="35"/>
      <c r="X150" s="35"/>
      <c r="Y150" s="36">
        <f t="shared" si="6"/>
        <v>0</v>
      </c>
      <c r="Z150" s="36"/>
    </row>
    <row r="151" spans="1:26" s="1" customFormat="1" ht="13.5" customHeight="1">
      <c r="A151" s="32" t="s">
        <v>119</v>
      </c>
      <c r="B151" s="32"/>
      <c r="C151" s="32"/>
      <c r="D151" s="32"/>
      <c r="E151" s="32"/>
      <c r="F151" s="32"/>
      <c r="G151" s="32"/>
      <c r="H151" s="32"/>
      <c r="I151" s="33" t="s">
        <v>95</v>
      </c>
      <c r="J151" s="33"/>
      <c r="K151" s="33"/>
      <c r="L151" s="33" t="s">
        <v>186</v>
      </c>
      <c r="M151" s="33"/>
      <c r="N151" s="33"/>
      <c r="O151" s="34" t="s">
        <v>120</v>
      </c>
      <c r="P151" s="34"/>
      <c r="Q151" s="35">
        <f>211661.56</f>
        <v>211661.56</v>
      </c>
      <c r="R151" s="35"/>
      <c r="S151" s="35"/>
      <c r="T151" s="35">
        <f>211661.56</f>
        <v>211661.56</v>
      </c>
      <c r="U151" s="35"/>
      <c r="V151" s="35"/>
      <c r="W151" s="35"/>
      <c r="X151" s="35"/>
      <c r="Y151" s="36">
        <f t="shared" si="6"/>
        <v>0</v>
      </c>
      <c r="Z151" s="36"/>
    </row>
    <row r="152" spans="1:26" s="1" customFormat="1" ht="13.5" customHeight="1">
      <c r="A152" s="32" t="s">
        <v>121</v>
      </c>
      <c r="B152" s="32"/>
      <c r="C152" s="32"/>
      <c r="D152" s="32"/>
      <c r="E152" s="32"/>
      <c r="F152" s="32"/>
      <c r="G152" s="32"/>
      <c r="H152" s="32"/>
      <c r="I152" s="33" t="s">
        <v>95</v>
      </c>
      <c r="J152" s="33"/>
      <c r="K152" s="33"/>
      <c r="L152" s="33" t="s">
        <v>186</v>
      </c>
      <c r="M152" s="33"/>
      <c r="N152" s="33"/>
      <c r="O152" s="34" t="s">
        <v>122</v>
      </c>
      <c r="P152" s="34"/>
      <c r="Q152" s="35">
        <f>424073.62</f>
        <v>424073.62</v>
      </c>
      <c r="R152" s="35"/>
      <c r="S152" s="35"/>
      <c r="T152" s="35">
        <f>424073.62</f>
        <v>424073.62</v>
      </c>
      <c r="U152" s="35"/>
      <c r="V152" s="35"/>
      <c r="W152" s="35"/>
      <c r="X152" s="35"/>
      <c r="Y152" s="36">
        <f t="shared" si="6"/>
        <v>0</v>
      </c>
      <c r="Z152" s="36"/>
    </row>
    <row r="153" spans="1:26" s="1" customFormat="1" ht="24" customHeight="1">
      <c r="A153" s="32" t="s">
        <v>136</v>
      </c>
      <c r="B153" s="32"/>
      <c r="C153" s="32"/>
      <c r="D153" s="32"/>
      <c r="E153" s="32"/>
      <c r="F153" s="32"/>
      <c r="G153" s="32"/>
      <c r="H153" s="32"/>
      <c r="I153" s="33" t="s">
        <v>95</v>
      </c>
      <c r="J153" s="33"/>
      <c r="K153" s="33"/>
      <c r="L153" s="33" t="s">
        <v>187</v>
      </c>
      <c r="M153" s="33"/>
      <c r="N153" s="33"/>
      <c r="O153" s="34" t="s">
        <v>138</v>
      </c>
      <c r="P153" s="34"/>
      <c r="Q153" s="35">
        <f>1927700</f>
        <v>1927700</v>
      </c>
      <c r="R153" s="35"/>
      <c r="S153" s="35"/>
      <c r="T153" s="35">
        <f>1927700</f>
        <v>1927700</v>
      </c>
      <c r="U153" s="35"/>
      <c r="V153" s="35"/>
      <c r="W153" s="35"/>
      <c r="X153" s="35"/>
      <c r="Y153" s="36">
        <f t="shared" si="6"/>
        <v>0</v>
      </c>
      <c r="Z153" s="36"/>
    </row>
    <row r="154" spans="1:26" s="1" customFormat="1" ht="13.5" customHeight="1">
      <c r="A154" s="32" t="s">
        <v>123</v>
      </c>
      <c r="B154" s="32"/>
      <c r="C154" s="32"/>
      <c r="D154" s="32"/>
      <c r="E154" s="32"/>
      <c r="F154" s="32"/>
      <c r="G154" s="32"/>
      <c r="H154" s="32"/>
      <c r="I154" s="33" t="s">
        <v>95</v>
      </c>
      <c r="J154" s="33"/>
      <c r="K154" s="33"/>
      <c r="L154" s="33" t="s">
        <v>188</v>
      </c>
      <c r="M154" s="33"/>
      <c r="N154" s="33"/>
      <c r="O154" s="34" t="s">
        <v>125</v>
      </c>
      <c r="P154" s="34"/>
      <c r="Q154" s="35">
        <f>52641</f>
        <v>52641</v>
      </c>
      <c r="R154" s="35"/>
      <c r="S154" s="35"/>
      <c r="T154" s="35">
        <f>52641</f>
        <v>52641</v>
      </c>
      <c r="U154" s="35"/>
      <c r="V154" s="35"/>
      <c r="W154" s="35"/>
      <c r="X154" s="35"/>
      <c r="Y154" s="36">
        <f t="shared" si="6"/>
        <v>0</v>
      </c>
      <c r="Z154" s="36"/>
    </row>
    <row r="155" spans="1:26" s="1" customFormat="1" ht="13.5" customHeight="1">
      <c r="A155" s="32" t="s">
        <v>123</v>
      </c>
      <c r="B155" s="32"/>
      <c r="C155" s="32"/>
      <c r="D155" s="32"/>
      <c r="E155" s="32"/>
      <c r="F155" s="32"/>
      <c r="G155" s="32"/>
      <c r="H155" s="32"/>
      <c r="I155" s="33" t="s">
        <v>95</v>
      </c>
      <c r="J155" s="33"/>
      <c r="K155" s="33"/>
      <c r="L155" s="33" t="s">
        <v>189</v>
      </c>
      <c r="M155" s="33"/>
      <c r="N155" s="33"/>
      <c r="O155" s="34" t="s">
        <v>125</v>
      </c>
      <c r="P155" s="34"/>
      <c r="Q155" s="35">
        <f>2813</f>
        <v>2813</v>
      </c>
      <c r="R155" s="35"/>
      <c r="S155" s="35"/>
      <c r="T155" s="35">
        <f>2813</f>
        <v>2813</v>
      </c>
      <c r="U155" s="35"/>
      <c r="V155" s="35"/>
      <c r="W155" s="35"/>
      <c r="X155" s="35"/>
      <c r="Y155" s="36">
        <f t="shared" si="6"/>
        <v>0</v>
      </c>
      <c r="Z155" s="36"/>
    </row>
    <row r="156" spans="1:26" s="1" customFormat="1" ht="13.5" customHeight="1">
      <c r="A156" s="32" t="s">
        <v>123</v>
      </c>
      <c r="B156" s="32"/>
      <c r="C156" s="32"/>
      <c r="D156" s="32"/>
      <c r="E156" s="32"/>
      <c r="F156" s="32"/>
      <c r="G156" s="32"/>
      <c r="H156" s="32"/>
      <c r="I156" s="33" t="s">
        <v>95</v>
      </c>
      <c r="J156" s="33"/>
      <c r="K156" s="33"/>
      <c r="L156" s="33" t="s">
        <v>190</v>
      </c>
      <c r="M156" s="33"/>
      <c r="N156" s="33"/>
      <c r="O156" s="34" t="s">
        <v>125</v>
      </c>
      <c r="P156" s="34"/>
      <c r="Q156" s="35">
        <f>18601.07</f>
        <v>18601.07</v>
      </c>
      <c r="R156" s="35"/>
      <c r="S156" s="35"/>
      <c r="T156" s="35">
        <f>18601.07</f>
        <v>18601.07</v>
      </c>
      <c r="U156" s="35"/>
      <c r="V156" s="35"/>
      <c r="W156" s="35"/>
      <c r="X156" s="35"/>
      <c r="Y156" s="36">
        <f t="shared" si="6"/>
        <v>0</v>
      </c>
      <c r="Z156" s="36"/>
    </row>
    <row r="157" spans="1:26" s="1" customFormat="1" ht="24" customHeight="1">
      <c r="A157" s="32" t="s">
        <v>136</v>
      </c>
      <c r="B157" s="32"/>
      <c r="C157" s="32"/>
      <c r="D157" s="32"/>
      <c r="E157" s="32"/>
      <c r="F157" s="32"/>
      <c r="G157" s="32"/>
      <c r="H157" s="32"/>
      <c r="I157" s="33" t="s">
        <v>95</v>
      </c>
      <c r="J157" s="33"/>
      <c r="K157" s="33"/>
      <c r="L157" s="33" t="s">
        <v>191</v>
      </c>
      <c r="M157" s="33"/>
      <c r="N157" s="33"/>
      <c r="O157" s="34" t="s">
        <v>138</v>
      </c>
      <c r="P157" s="34"/>
      <c r="Q157" s="35">
        <f>0</f>
        <v>0</v>
      </c>
      <c r="R157" s="35"/>
      <c r="S157" s="35"/>
      <c r="T157" s="37" t="s">
        <v>36</v>
      </c>
      <c r="U157" s="37"/>
      <c r="V157" s="37"/>
      <c r="W157" s="37"/>
      <c r="X157" s="37"/>
      <c r="Y157" s="38" t="s">
        <v>36</v>
      </c>
      <c r="Z157" s="38"/>
    </row>
    <row r="158" spans="1:26" s="1" customFormat="1" ht="13.5" customHeight="1">
      <c r="A158" s="32" t="s">
        <v>106</v>
      </c>
      <c r="B158" s="32"/>
      <c r="C158" s="32"/>
      <c r="D158" s="32"/>
      <c r="E158" s="32"/>
      <c r="F158" s="32"/>
      <c r="G158" s="32"/>
      <c r="H158" s="32"/>
      <c r="I158" s="33" t="s">
        <v>95</v>
      </c>
      <c r="J158" s="33"/>
      <c r="K158" s="33"/>
      <c r="L158" s="33" t="s">
        <v>192</v>
      </c>
      <c r="M158" s="33"/>
      <c r="N158" s="33"/>
      <c r="O158" s="34" t="s">
        <v>108</v>
      </c>
      <c r="P158" s="34"/>
      <c r="Q158" s="35">
        <f>56728.11</f>
        <v>56728.11</v>
      </c>
      <c r="R158" s="35"/>
      <c r="S158" s="35"/>
      <c r="T158" s="35">
        <f>56728.11</f>
        <v>56728.11</v>
      </c>
      <c r="U158" s="35"/>
      <c r="V158" s="35"/>
      <c r="W158" s="35"/>
      <c r="X158" s="35"/>
      <c r="Y158" s="36">
        <f>0</f>
        <v>0</v>
      </c>
      <c r="Z158" s="36"/>
    </row>
    <row r="159" spans="1:26" s="1" customFormat="1" ht="24" customHeight="1">
      <c r="A159" s="32" t="s">
        <v>136</v>
      </c>
      <c r="B159" s="32"/>
      <c r="C159" s="32"/>
      <c r="D159" s="32"/>
      <c r="E159" s="32"/>
      <c r="F159" s="32"/>
      <c r="G159" s="32"/>
      <c r="H159" s="32"/>
      <c r="I159" s="33" t="s">
        <v>95</v>
      </c>
      <c r="J159" s="33"/>
      <c r="K159" s="33"/>
      <c r="L159" s="33" t="s">
        <v>193</v>
      </c>
      <c r="M159" s="33"/>
      <c r="N159" s="33"/>
      <c r="O159" s="34" t="s">
        <v>138</v>
      </c>
      <c r="P159" s="34"/>
      <c r="Q159" s="35">
        <f>0</f>
        <v>0</v>
      </c>
      <c r="R159" s="35"/>
      <c r="S159" s="35"/>
      <c r="T159" s="37" t="s">
        <v>36</v>
      </c>
      <c r="U159" s="37"/>
      <c r="V159" s="37"/>
      <c r="W159" s="37"/>
      <c r="X159" s="37"/>
      <c r="Y159" s="38" t="s">
        <v>36</v>
      </c>
      <c r="Z159" s="38"/>
    </row>
    <row r="160" spans="1:26" s="1" customFormat="1" ht="13.5" customHeight="1">
      <c r="A160" s="32" t="s">
        <v>123</v>
      </c>
      <c r="B160" s="32"/>
      <c r="C160" s="32"/>
      <c r="D160" s="32"/>
      <c r="E160" s="32"/>
      <c r="F160" s="32"/>
      <c r="G160" s="32"/>
      <c r="H160" s="32"/>
      <c r="I160" s="33" t="s">
        <v>95</v>
      </c>
      <c r="J160" s="33"/>
      <c r="K160" s="33"/>
      <c r="L160" s="33" t="s">
        <v>194</v>
      </c>
      <c r="M160" s="33"/>
      <c r="N160" s="33"/>
      <c r="O160" s="34" t="s">
        <v>125</v>
      </c>
      <c r="P160" s="34"/>
      <c r="Q160" s="35">
        <f>250000</f>
        <v>250000</v>
      </c>
      <c r="R160" s="35"/>
      <c r="S160" s="35"/>
      <c r="T160" s="35">
        <f>241084</f>
        <v>241084</v>
      </c>
      <c r="U160" s="35"/>
      <c r="V160" s="35"/>
      <c r="W160" s="35"/>
      <c r="X160" s="35"/>
      <c r="Y160" s="36">
        <f>8916</f>
        <v>8916</v>
      </c>
      <c r="Z160" s="36"/>
    </row>
    <row r="161" spans="1:26" s="1" customFormat="1" ht="13.5" customHeight="1">
      <c r="A161" s="32" t="s">
        <v>99</v>
      </c>
      <c r="B161" s="32"/>
      <c r="C161" s="32"/>
      <c r="D161" s="32"/>
      <c r="E161" s="32"/>
      <c r="F161" s="32"/>
      <c r="G161" s="32"/>
      <c r="H161" s="32"/>
      <c r="I161" s="33" t="s">
        <v>95</v>
      </c>
      <c r="J161" s="33"/>
      <c r="K161" s="33"/>
      <c r="L161" s="33" t="s">
        <v>195</v>
      </c>
      <c r="M161" s="33"/>
      <c r="N161" s="33"/>
      <c r="O161" s="34" t="s">
        <v>101</v>
      </c>
      <c r="P161" s="34"/>
      <c r="Q161" s="35">
        <f>126252.94</f>
        <v>126252.94</v>
      </c>
      <c r="R161" s="35"/>
      <c r="S161" s="35"/>
      <c r="T161" s="35">
        <f>126252.94</f>
        <v>126252.94</v>
      </c>
      <c r="U161" s="35"/>
      <c r="V161" s="35"/>
      <c r="W161" s="35"/>
      <c r="X161" s="35"/>
      <c r="Y161" s="36">
        <f aca="true" t="shared" si="7" ref="Y161:Y169">0</f>
        <v>0</v>
      </c>
      <c r="Z161" s="36"/>
    </row>
    <row r="162" spans="1:26" s="1" customFormat="1" ht="13.5" customHeight="1">
      <c r="A162" s="32" t="s">
        <v>123</v>
      </c>
      <c r="B162" s="32"/>
      <c r="C162" s="32"/>
      <c r="D162" s="32"/>
      <c r="E162" s="32"/>
      <c r="F162" s="32"/>
      <c r="G162" s="32"/>
      <c r="H162" s="32"/>
      <c r="I162" s="33" t="s">
        <v>95</v>
      </c>
      <c r="J162" s="33"/>
      <c r="K162" s="33"/>
      <c r="L162" s="33" t="s">
        <v>196</v>
      </c>
      <c r="M162" s="33"/>
      <c r="N162" s="33"/>
      <c r="O162" s="34" t="s">
        <v>125</v>
      </c>
      <c r="P162" s="34"/>
      <c r="Q162" s="35">
        <f>80645.7</f>
        <v>80645.7</v>
      </c>
      <c r="R162" s="35"/>
      <c r="S162" s="35"/>
      <c r="T162" s="35">
        <f>80645.7</f>
        <v>80645.7</v>
      </c>
      <c r="U162" s="35"/>
      <c r="V162" s="35"/>
      <c r="W162" s="35"/>
      <c r="X162" s="35"/>
      <c r="Y162" s="36">
        <f t="shared" si="7"/>
        <v>0</v>
      </c>
      <c r="Z162" s="36"/>
    </row>
    <row r="163" spans="1:26" s="1" customFormat="1" ht="13.5" customHeight="1">
      <c r="A163" s="32" t="s">
        <v>102</v>
      </c>
      <c r="B163" s="32"/>
      <c r="C163" s="32"/>
      <c r="D163" s="32"/>
      <c r="E163" s="32"/>
      <c r="F163" s="32"/>
      <c r="G163" s="32"/>
      <c r="H163" s="32"/>
      <c r="I163" s="33" t="s">
        <v>95</v>
      </c>
      <c r="J163" s="33"/>
      <c r="K163" s="33"/>
      <c r="L163" s="33" t="s">
        <v>197</v>
      </c>
      <c r="M163" s="33"/>
      <c r="N163" s="33"/>
      <c r="O163" s="34" t="s">
        <v>104</v>
      </c>
      <c r="P163" s="34"/>
      <c r="Q163" s="35">
        <f>38128.4</f>
        <v>38128.4</v>
      </c>
      <c r="R163" s="35"/>
      <c r="S163" s="35"/>
      <c r="T163" s="35">
        <f>38128.4</f>
        <v>38128.4</v>
      </c>
      <c r="U163" s="35"/>
      <c r="V163" s="35"/>
      <c r="W163" s="35"/>
      <c r="X163" s="35"/>
      <c r="Y163" s="36">
        <f t="shared" si="7"/>
        <v>0</v>
      </c>
      <c r="Z163" s="36"/>
    </row>
    <row r="164" spans="1:26" s="1" customFormat="1" ht="13.5" customHeight="1">
      <c r="A164" s="32" t="s">
        <v>131</v>
      </c>
      <c r="B164" s="32"/>
      <c r="C164" s="32"/>
      <c r="D164" s="32"/>
      <c r="E164" s="32"/>
      <c r="F164" s="32"/>
      <c r="G164" s="32"/>
      <c r="H164" s="32"/>
      <c r="I164" s="33" t="s">
        <v>95</v>
      </c>
      <c r="J164" s="33"/>
      <c r="K164" s="33"/>
      <c r="L164" s="33" t="s">
        <v>198</v>
      </c>
      <c r="M164" s="33"/>
      <c r="N164" s="33"/>
      <c r="O164" s="34" t="s">
        <v>133</v>
      </c>
      <c r="P164" s="34"/>
      <c r="Q164" s="35">
        <f>52300</f>
        <v>52300</v>
      </c>
      <c r="R164" s="35"/>
      <c r="S164" s="35"/>
      <c r="T164" s="35">
        <f>52300</f>
        <v>52300</v>
      </c>
      <c r="U164" s="35"/>
      <c r="V164" s="35"/>
      <c r="W164" s="35"/>
      <c r="X164" s="35"/>
      <c r="Y164" s="36">
        <f t="shared" si="7"/>
        <v>0</v>
      </c>
      <c r="Z164" s="36"/>
    </row>
    <row r="165" spans="1:26" s="1" customFormat="1" ht="13.5" customHeight="1">
      <c r="A165" s="32" t="s">
        <v>117</v>
      </c>
      <c r="B165" s="32"/>
      <c r="C165" s="32"/>
      <c r="D165" s="32"/>
      <c r="E165" s="32"/>
      <c r="F165" s="32"/>
      <c r="G165" s="32"/>
      <c r="H165" s="32"/>
      <c r="I165" s="33" t="s">
        <v>95</v>
      </c>
      <c r="J165" s="33"/>
      <c r="K165" s="33"/>
      <c r="L165" s="33" t="s">
        <v>198</v>
      </c>
      <c r="M165" s="33"/>
      <c r="N165" s="33"/>
      <c r="O165" s="34" t="s">
        <v>118</v>
      </c>
      <c r="P165" s="34"/>
      <c r="Q165" s="35">
        <f>19103.3</f>
        <v>19103.3</v>
      </c>
      <c r="R165" s="35"/>
      <c r="S165" s="35"/>
      <c r="T165" s="35">
        <f>19103.3</f>
        <v>19103.3</v>
      </c>
      <c r="U165" s="35"/>
      <c r="V165" s="35"/>
      <c r="W165" s="35"/>
      <c r="X165" s="35"/>
      <c r="Y165" s="36">
        <f t="shared" si="7"/>
        <v>0</v>
      </c>
      <c r="Z165" s="36"/>
    </row>
    <row r="166" spans="1:26" s="1" customFormat="1" ht="13.5" customHeight="1">
      <c r="A166" s="32" t="s">
        <v>123</v>
      </c>
      <c r="B166" s="32"/>
      <c r="C166" s="32"/>
      <c r="D166" s="32"/>
      <c r="E166" s="32"/>
      <c r="F166" s="32"/>
      <c r="G166" s="32"/>
      <c r="H166" s="32"/>
      <c r="I166" s="33" t="s">
        <v>95</v>
      </c>
      <c r="J166" s="33"/>
      <c r="K166" s="33"/>
      <c r="L166" s="33" t="s">
        <v>198</v>
      </c>
      <c r="M166" s="33"/>
      <c r="N166" s="33"/>
      <c r="O166" s="34" t="s">
        <v>125</v>
      </c>
      <c r="P166" s="34"/>
      <c r="Q166" s="35">
        <f>330075.66</f>
        <v>330075.66</v>
      </c>
      <c r="R166" s="35"/>
      <c r="S166" s="35"/>
      <c r="T166" s="35">
        <f>330075.66</f>
        <v>330075.66</v>
      </c>
      <c r="U166" s="35"/>
      <c r="V166" s="35"/>
      <c r="W166" s="35"/>
      <c r="X166" s="35"/>
      <c r="Y166" s="36">
        <f t="shared" si="7"/>
        <v>0</v>
      </c>
      <c r="Z166" s="36"/>
    </row>
    <row r="167" spans="1:26" s="1" customFormat="1" ht="13.5" customHeight="1">
      <c r="A167" s="32" t="s">
        <v>119</v>
      </c>
      <c r="B167" s="32"/>
      <c r="C167" s="32"/>
      <c r="D167" s="32"/>
      <c r="E167" s="32"/>
      <c r="F167" s="32"/>
      <c r="G167" s="32"/>
      <c r="H167" s="32"/>
      <c r="I167" s="33" t="s">
        <v>95</v>
      </c>
      <c r="J167" s="33"/>
      <c r="K167" s="33"/>
      <c r="L167" s="33" t="s">
        <v>198</v>
      </c>
      <c r="M167" s="33"/>
      <c r="N167" s="33"/>
      <c r="O167" s="34" t="s">
        <v>120</v>
      </c>
      <c r="P167" s="34"/>
      <c r="Q167" s="35">
        <f>30140</f>
        <v>30140</v>
      </c>
      <c r="R167" s="35"/>
      <c r="S167" s="35"/>
      <c r="T167" s="35">
        <f>30140</f>
        <v>30140</v>
      </c>
      <c r="U167" s="35"/>
      <c r="V167" s="35"/>
      <c r="W167" s="35"/>
      <c r="X167" s="35"/>
      <c r="Y167" s="36">
        <f t="shared" si="7"/>
        <v>0</v>
      </c>
      <c r="Z167" s="36"/>
    </row>
    <row r="168" spans="1:26" s="1" customFormat="1" ht="13.5" customHeight="1">
      <c r="A168" s="32" t="s">
        <v>121</v>
      </c>
      <c r="B168" s="32"/>
      <c r="C168" s="32"/>
      <c r="D168" s="32"/>
      <c r="E168" s="32"/>
      <c r="F168" s="32"/>
      <c r="G168" s="32"/>
      <c r="H168" s="32"/>
      <c r="I168" s="33" t="s">
        <v>95</v>
      </c>
      <c r="J168" s="33"/>
      <c r="K168" s="33"/>
      <c r="L168" s="33" t="s">
        <v>198</v>
      </c>
      <c r="M168" s="33"/>
      <c r="N168" s="33"/>
      <c r="O168" s="34" t="s">
        <v>122</v>
      </c>
      <c r="P168" s="34"/>
      <c r="Q168" s="35">
        <f>21154</f>
        <v>21154</v>
      </c>
      <c r="R168" s="35"/>
      <c r="S168" s="35"/>
      <c r="T168" s="35">
        <f>21154</f>
        <v>21154</v>
      </c>
      <c r="U168" s="35"/>
      <c r="V168" s="35"/>
      <c r="W168" s="35"/>
      <c r="X168" s="35"/>
      <c r="Y168" s="36">
        <f t="shared" si="7"/>
        <v>0</v>
      </c>
      <c r="Z168" s="36"/>
    </row>
    <row r="169" spans="1:26" s="1" customFormat="1" ht="24" customHeight="1">
      <c r="A169" s="32" t="s">
        <v>136</v>
      </c>
      <c r="B169" s="32"/>
      <c r="C169" s="32"/>
      <c r="D169" s="32"/>
      <c r="E169" s="32"/>
      <c r="F169" s="32"/>
      <c r="G169" s="32"/>
      <c r="H169" s="32"/>
      <c r="I169" s="33" t="s">
        <v>95</v>
      </c>
      <c r="J169" s="33"/>
      <c r="K169" s="33"/>
      <c r="L169" s="33" t="s">
        <v>199</v>
      </c>
      <c r="M169" s="33"/>
      <c r="N169" s="33"/>
      <c r="O169" s="34" t="s">
        <v>138</v>
      </c>
      <c r="P169" s="34"/>
      <c r="Q169" s="35">
        <f>84000</f>
        <v>84000</v>
      </c>
      <c r="R169" s="35"/>
      <c r="S169" s="35"/>
      <c r="T169" s="35">
        <f>84000</f>
        <v>84000</v>
      </c>
      <c r="U169" s="35"/>
      <c r="V169" s="35"/>
      <c r="W169" s="35"/>
      <c r="X169" s="35"/>
      <c r="Y169" s="36">
        <f t="shared" si="7"/>
        <v>0</v>
      </c>
      <c r="Z169" s="36"/>
    </row>
    <row r="170" spans="1:26" s="1" customFormat="1" ht="13.5" customHeight="1">
      <c r="A170" s="32" t="s">
        <v>200</v>
      </c>
      <c r="B170" s="32"/>
      <c r="C170" s="32"/>
      <c r="D170" s="32"/>
      <c r="E170" s="32"/>
      <c r="F170" s="32"/>
      <c r="G170" s="32"/>
      <c r="H170" s="32"/>
      <c r="I170" s="33" t="s">
        <v>95</v>
      </c>
      <c r="J170" s="33"/>
      <c r="K170" s="33"/>
      <c r="L170" s="33" t="s">
        <v>201</v>
      </c>
      <c r="M170" s="33"/>
      <c r="N170" s="33"/>
      <c r="O170" s="34" t="s">
        <v>202</v>
      </c>
      <c r="P170" s="34"/>
      <c r="Q170" s="35">
        <f>20000</f>
        <v>20000</v>
      </c>
      <c r="R170" s="35"/>
      <c r="S170" s="35"/>
      <c r="T170" s="35">
        <f>15830.67</f>
        <v>15830.67</v>
      </c>
      <c r="U170" s="35"/>
      <c r="V170" s="35"/>
      <c r="W170" s="35"/>
      <c r="X170" s="35"/>
      <c r="Y170" s="36">
        <f>4169.33</f>
        <v>4169.33</v>
      </c>
      <c r="Z170" s="36"/>
    </row>
    <row r="171" spans="1:26" s="1" customFormat="1" ht="15" customHeight="1">
      <c r="A171" s="39" t="s">
        <v>203</v>
      </c>
      <c r="B171" s="39"/>
      <c r="C171" s="39"/>
      <c r="D171" s="39"/>
      <c r="E171" s="39"/>
      <c r="F171" s="39"/>
      <c r="G171" s="39"/>
      <c r="H171" s="39"/>
      <c r="I171" s="40" t="s">
        <v>204</v>
      </c>
      <c r="J171" s="40"/>
      <c r="K171" s="40"/>
      <c r="L171" s="40" t="s">
        <v>35</v>
      </c>
      <c r="M171" s="40"/>
      <c r="N171" s="40"/>
      <c r="O171" s="41" t="s">
        <v>35</v>
      </c>
      <c r="P171" s="41"/>
      <c r="Q171" s="42">
        <f>-10366345.9</f>
        <v>-10366345.9</v>
      </c>
      <c r="R171" s="42"/>
      <c r="S171" s="42"/>
      <c r="T171" s="42">
        <f>-9517058.91</f>
        <v>-9517058.91</v>
      </c>
      <c r="U171" s="42"/>
      <c r="V171" s="42"/>
      <c r="W171" s="42"/>
      <c r="X171" s="42"/>
      <c r="Y171" s="43" t="s">
        <v>35</v>
      </c>
      <c r="Z171" s="43"/>
    </row>
    <row r="172" spans="1:26" s="1" customFormat="1" ht="13.5" customHeight="1">
      <c r="A172" s="7" t="s">
        <v>10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s="1" customFormat="1" ht="13.5" customHeight="1">
      <c r="A173" s="12" t="s">
        <v>205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s="1" customFormat="1" ht="45.75" customHeight="1">
      <c r="A174" s="13" t="s">
        <v>21</v>
      </c>
      <c r="B174" s="13"/>
      <c r="C174" s="13"/>
      <c r="D174" s="13"/>
      <c r="E174" s="13"/>
      <c r="F174" s="13"/>
      <c r="G174" s="13"/>
      <c r="H174" s="13"/>
      <c r="I174" s="13"/>
      <c r="J174" s="13" t="s">
        <v>22</v>
      </c>
      <c r="K174" s="13"/>
      <c r="L174" s="13"/>
      <c r="M174" s="13" t="s">
        <v>206</v>
      </c>
      <c r="N174" s="13"/>
      <c r="O174" s="13"/>
      <c r="P174" s="14" t="s">
        <v>24</v>
      </c>
      <c r="Q174" s="14"/>
      <c r="R174" s="14"/>
      <c r="S174" s="14" t="s">
        <v>25</v>
      </c>
      <c r="T174" s="14"/>
      <c r="U174" s="14"/>
      <c r="V174" s="14"/>
      <c r="W174" s="14"/>
      <c r="X174" s="15" t="s">
        <v>26</v>
      </c>
      <c r="Y174" s="15"/>
      <c r="Z174" s="15"/>
    </row>
    <row r="175" spans="1:26" s="1" customFormat="1" ht="12.75" customHeight="1">
      <c r="A175" s="16" t="s">
        <v>27</v>
      </c>
      <c r="B175" s="16"/>
      <c r="C175" s="16"/>
      <c r="D175" s="16"/>
      <c r="E175" s="16"/>
      <c r="F175" s="16"/>
      <c r="G175" s="16"/>
      <c r="H175" s="16"/>
      <c r="I175" s="16"/>
      <c r="J175" s="16" t="s">
        <v>28</v>
      </c>
      <c r="K175" s="16"/>
      <c r="L175" s="16"/>
      <c r="M175" s="16" t="s">
        <v>29</v>
      </c>
      <c r="N175" s="16"/>
      <c r="O175" s="16"/>
      <c r="P175" s="17" t="s">
        <v>30</v>
      </c>
      <c r="Q175" s="17"/>
      <c r="R175" s="17"/>
      <c r="S175" s="17" t="s">
        <v>31</v>
      </c>
      <c r="T175" s="17"/>
      <c r="U175" s="17"/>
      <c r="V175" s="17"/>
      <c r="W175" s="17"/>
      <c r="X175" s="18" t="s">
        <v>32</v>
      </c>
      <c r="Y175" s="18"/>
      <c r="Z175" s="18"/>
    </row>
    <row r="176" spans="1:26" s="1" customFormat="1" ht="13.5" customHeight="1">
      <c r="A176" s="19" t="s">
        <v>207</v>
      </c>
      <c r="B176" s="19"/>
      <c r="C176" s="19"/>
      <c r="D176" s="19"/>
      <c r="E176" s="19"/>
      <c r="F176" s="19"/>
      <c r="G176" s="19"/>
      <c r="H176" s="19"/>
      <c r="I176" s="19"/>
      <c r="J176" s="20" t="s">
        <v>208</v>
      </c>
      <c r="K176" s="20"/>
      <c r="L176" s="20"/>
      <c r="M176" s="20" t="s">
        <v>35</v>
      </c>
      <c r="N176" s="20"/>
      <c r="O176" s="20"/>
      <c r="P176" s="44">
        <f>10366345.9</f>
        <v>10366345.9</v>
      </c>
      <c r="Q176" s="44"/>
      <c r="R176" s="44"/>
      <c r="S176" s="21">
        <f>9517058.91</f>
        <v>9517058.91</v>
      </c>
      <c r="T176" s="21"/>
      <c r="U176" s="21"/>
      <c r="V176" s="21"/>
      <c r="W176" s="21"/>
      <c r="X176" s="45" t="s">
        <v>35</v>
      </c>
      <c r="Y176" s="45"/>
      <c r="Z176" s="45"/>
    </row>
    <row r="177" spans="1:26" s="1" customFormat="1" ht="13.5" customHeight="1">
      <c r="A177" s="46" t="s">
        <v>209</v>
      </c>
      <c r="B177" s="46"/>
      <c r="C177" s="46"/>
      <c r="D177" s="46"/>
      <c r="E177" s="46"/>
      <c r="F177" s="46"/>
      <c r="G177" s="46"/>
      <c r="H177" s="46"/>
      <c r="I177" s="46"/>
      <c r="J177" s="47" t="s">
        <v>10</v>
      </c>
      <c r="K177" s="47"/>
      <c r="L177" s="47"/>
      <c r="M177" s="47" t="s">
        <v>10</v>
      </c>
      <c r="N177" s="47"/>
      <c r="O177" s="47"/>
      <c r="P177" s="48" t="s">
        <v>10</v>
      </c>
      <c r="Q177" s="48"/>
      <c r="R177" s="48"/>
      <c r="S177" s="49" t="s">
        <v>10</v>
      </c>
      <c r="T177" s="49"/>
      <c r="U177" s="49"/>
      <c r="V177" s="49"/>
      <c r="W177" s="49"/>
      <c r="X177" s="50" t="s">
        <v>10</v>
      </c>
      <c r="Y177" s="50"/>
      <c r="Z177" s="50"/>
    </row>
    <row r="178" spans="1:26" s="1" customFormat="1" ht="13.5" customHeight="1">
      <c r="A178" s="23" t="s">
        <v>210</v>
      </c>
      <c r="B178" s="23"/>
      <c r="C178" s="23"/>
      <c r="D178" s="23"/>
      <c r="E178" s="23"/>
      <c r="F178" s="23"/>
      <c r="G178" s="23"/>
      <c r="H178" s="23"/>
      <c r="I178" s="23"/>
      <c r="J178" s="51" t="s">
        <v>211</v>
      </c>
      <c r="K178" s="51"/>
      <c r="L178" s="51"/>
      <c r="M178" s="24" t="s">
        <v>35</v>
      </c>
      <c r="N178" s="24"/>
      <c r="O178" s="24"/>
      <c r="P178" s="52">
        <f>8200000</f>
        <v>8200000</v>
      </c>
      <c r="Q178" s="52"/>
      <c r="R178" s="52"/>
      <c r="S178" s="25">
        <f>8200000</f>
        <v>8200000</v>
      </c>
      <c r="T178" s="25"/>
      <c r="U178" s="25"/>
      <c r="V178" s="25"/>
      <c r="W178" s="25"/>
      <c r="X178" s="53">
        <f>0</f>
        <v>0</v>
      </c>
      <c r="Y178" s="53"/>
      <c r="Z178" s="53"/>
    </row>
    <row r="179" spans="1:26" s="1" customFormat="1" ht="24" customHeight="1">
      <c r="A179" s="32" t="s">
        <v>212</v>
      </c>
      <c r="B179" s="32"/>
      <c r="C179" s="32"/>
      <c r="D179" s="32"/>
      <c r="E179" s="32"/>
      <c r="F179" s="32"/>
      <c r="G179" s="32"/>
      <c r="H179" s="32"/>
      <c r="I179" s="32"/>
      <c r="J179" s="33" t="s">
        <v>211</v>
      </c>
      <c r="K179" s="33"/>
      <c r="L179" s="33"/>
      <c r="M179" s="33" t="s">
        <v>213</v>
      </c>
      <c r="N179" s="33"/>
      <c r="O179" s="33"/>
      <c r="P179" s="54">
        <f>20200000</f>
        <v>20200000</v>
      </c>
      <c r="Q179" s="54"/>
      <c r="R179" s="54"/>
      <c r="S179" s="35">
        <f>20200000</f>
        <v>20200000</v>
      </c>
      <c r="T179" s="35"/>
      <c r="U179" s="35"/>
      <c r="V179" s="35"/>
      <c r="W179" s="35"/>
      <c r="X179" s="55">
        <f>0</f>
        <v>0</v>
      </c>
      <c r="Y179" s="55"/>
      <c r="Z179" s="55"/>
    </row>
    <row r="180" spans="1:26" s="1" customFormat="1" ht="24" customHeight="1">
      <c r="A180" s="32" t="s">
        <v>214</v>
      </c>
      <c r="B180" s="32"/>
      <c r="C180" s="32"/>
      <c r="D180" s="32"/>
      <c r="E180" s="32"/>
      <c r="F180" s="32"/>
      <c r="G180" s="32"/>
      <c r="H180" s="32"/>
      <c r="I180" s="32"/>
      <c r="J180" s="33" t="s">
        <v>211</v>
      </c>
      <c r="K180" s="33"/>
      <c r="L180" s="33"/>
      <c r="M180" s="33" t="s">
        <v>215</v>
      </c>
      <c r="N180" s="33"/>
      <c r="O180" s="33"/>
      <c r="P180" s="54">
        <f>-12000000</f>
        <v>-12000000</v>
      </c>
      <c r="Q180" s="54"/>
      <c r="R180" s="54"/>
      <c r="S180" s="35">
        <f>-12000000</f>
        <v>-12000000</v>
      </c>
      <c r="T180" s="35"/>
      <c r="U180" s="35"/>
      <c r="V180" s="35"/>
      <c r="W180" s="35"/>
      <c r="X180" s="55">
        <f>0</f>
        <v>0</v>
      </c>
      <c r="Y180" s="55"/>
      <c r="Z180" s="55"/>
    </row>
    <row r="181" spans="1:26" s="1" customFormat="1" ht="13.5" customHeight="1">
      <c r="A181" s="32" t="s">
        <v>216</v>
      </c>
      <c r="B181" s="32"/>
      <c r="C181" s="32"/>
      <c r="D181" s="32"/>
      <c r="E181" s="32"/>
      <c r="F181" s="32"/>
      <c r="G181" s="32"/>
      <c r="H181" s="32"/>
      <c r="I181" s="32"/>
      <c r="J181" s="47" t="s">
        <v>217</v>
      </c>
      <c r="K181" s="47"/>
      <c r="L181" s="47"/>
      <c r="M181" s="47" t="s">
        <v>35</v>
      </c>
      <c r="N181" s="47"/>
      <c r="O181" s="47"/>
      <c r="P181" s="48" t="s">
        <v>36</v>
      </c>
      <c r="Q181" s="48"/>
      <c r="R181" s="48"/>
      <c r="S181" s="37" t="s">
        <v>36</v>
      </c>
      <c r="T181" s="37"/>
      <c r="U181" s="37"/>
      <c r="V181" s="37"/>
      <c r="W181" s="37"/>
      <c r="X181" s="50" t="s">
        <v>36</v>
      </c>
      <c r="Y181" s="50"/>
      <c r="Z181" s="50"/>
    </row>
    <row r="182" spans="1:26" s="1" customFormat="1" ht="13.5" customHeight="1">
      <c r="A182" s="32" t="s">
        <v>10</v>
      </c>
      <c r="B182" s="32"/>
      <c r="C182" s="32"/>
      <c r="D182" s="32"/>
      <c r="E182" s="32"/>
      <c r="F182" s="32"/>
      <c r="G182" s="32"/>
      <c r="H182" s="32"/>
      <c r="I182" s="32"/>
      <c r="J182" s="33" t="s">
        <v>217</v>
      </c>
      <c r="K182" s="33"/>
      <c r="L182" s="33"/>
      <c r="M182" s="33" t="s">
        <v>10</v>
      </c>
      <c r="N182" s="33"/>
      <c r="O182" s="33"/>
      <c r="P182" s="56" t="s">
        <v>36</v>
      </c>
      <c r="Q182" s="56"/>
      <c r="R182" s="56"/>
      <c r="S182" s="37" t="s">
        <v>36</v>
      </c>
      <c r="T182" s="37"/>
      <c r="U182" s="37"/>
      <c r="V182" s="37"/>
      <c r="W182" s="37"/>
      <c r="X182" s="57" t="s">
        <v>36</v>
      </c>
      <c r="Y182" s="57"/>
      <c r="Z182" s="57"/>
    </row>
    <row r="183" spans="1:26" s="1" customFormat="1" ht="13.5" customHeight="1">
      <c r="A183" s="32" t="s">
        <v>218</v>
      </c>
      <c r="B183" s="32"/>
      <c r="C183" s="32"/>
      <c r="D183" s="32"/>
      <c r="E183" s="32"/>
      <c r="F183" s="32"/>
      <c r="G183" s="32"/>
      <c r="H183" s="32"/>
      <c r="I183" s="32"/>
      <c r="J183" s="33" t="s">
        <v>219</v>
      </c>
      <c r="K183" s="33"/>
      <c r="L183" s="33"/>
      <c r="M183" s="33" t="s">
        <v>220</v>
      </c>
      <c r="N183" s="33"/>
      <c r="O183" s="33"/>
      <c r="P183" s="54">
        <f>2166345.9</f>
        <v>2166345.9</v>
      </c>
      <c r="Q183" s="54"/>
      <c r="R183" s="54"/>
      <c r="S183" s="35">
        <f>1317058.91</f>
        <v>1317058.91</v>
      </c>
      <c r="T183" s="35"/>
      <c r="U183" s="35"/>
      <c r="V183" s="35"/>
      <c r="W183" s="35"/>
      <c r="X183" s="55">
        <f>849286.99</f>
        <v>849286.99</v>
      </c>
      <c r="Y183" s="55"/>
      <c r="Z183" s="55"/>
    </row>
    <row r="184" spans="1:26" s="1" customFormat="1" ht="13.5" customHeight="1">
      <c r="A184" s="32" t="s">
        <v>221</v>
      </c>
      <c r="B184" s="32"/>
      <c r="C184" s="32"/>
      <c r="D184" s="32"/>
      <c r="E184" s="32"/>
      <c r="F184" s="32"/>
      <c r="G184" s="32"/>
      <c r="H184" s="32"/>
      <c r="I184" s="32"/>
      <c r="J184" s="33" t="s">
        <v>222</v>
      </c>
      <c r="K184" s="33"/>
      <c r="L184" s="33"/>
      <c r="M184" s="33" t="s">
        <v>223</v>
      </c>
      <c r="N184" s="33"/>
      <c r="O184" s="33"/>
      <c r="P184" s="54">
        <f>-190332600</f>
        <v>-190332600</v>
      </c>
      <c r="Q184" s="54"/>
      <c r="R184" s="54"/>
      <c r="S184" s="35">
        <f>-194535428.79</f>
        <v>-194535428.79</v>
      </c>
      <c r="T184" s="35"/>
      <c r="U184" s="35"/>
      <c r="V184" s="35"/>
      <c r="W184" s="35"/>
      <c r="X184" s="58" t="s">
        <v>35</v>
      </c>
      <c r="Y184" s="58"/>
      <c r="Z184" s="58"/>
    </row>
    <row r="185" spans="1:26" s="1" customFormat="1" ht="13.5" customHeight="1">
      <c r="A185" s="32" t="s">
        <v>224</v>
      </c>
      <c r="B185" s="32"/>
      <c r="C185" s="32"/>
      <c r="D185" s="32"/>
      <c r="E185" s="32"/>
      <c r="F185" s="32"/>
      <c r="G185" s="32"/>
      <c r="H185" s="32"/>
      <c r="I185" s="32"/>
      <c r="J185" s="33" t="s">
        <v>225</v>
      </c>
      <c r="K185" s="33"/>
      <c r="L185" s="33"/>
      <c r="M185" s="33" t="s">
        <v>226</v>
      </c>
      <c r="N185" s="33"/>
      <c r="O185" s="33"/>
      <c r="P185" s="54">
        <f>192498945.9</f>
        <v>192498945.9</v>
      </c>
      <c r="Q185" s="54"/>
      <c r="R185" s="54"/>
      <c r="S185" s="35">
        <f>195852487.7</f>
        <v>195852487.7</v>
      </c>
      <c r="T185" s="35"/>
      <c r="U185" s="35"/>
      <c r="V185" s="35"/>
      <c r="W185" s="35"/>
      <c r="X185" s="58" t="s">
        <v>35</v>
      </c>
      <c r="Y185" s="58"/>
      <c r="Z185" s="58"/>
    </row>
    <row r="186" spans="1:26" s="1" customFormat="1" ht="13.5" customHeight="1">
      <c r="A186" s="60" t="s">
        <v>10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</row>
    <row r="187" spans="1:26" s="1" customFormat="1" ht="13.5" customHeight="1">
      <c r="A187" s="7" t="s">
        <v>10</v>
      </c>
      <c r="B187" s="7"/>
      <c r="C187" s="7"/>
      <c r="D187" s="7"/>
      <c r="E187" s="7"/>
      <c r="F187" s="59" t="s">
        <v>10</v>
      </c>
      <c r="G187" s="59"/>
      <c r="H187" s="59"/>
      <c r="I187" s="59"/>
      <c r="J187" s="59"/>
      <c r="K187" s="59"/>
      <c r="L187" s="59"/>
      <c r="M187" s="59" t="s">
        <v>227</v>
      </c>
      <c r="N187" s="59"/>
      <c r="O187" s="59"/>
      <c r="P187" s="59"/>
      <c r="Q187" s="59"/>
      <c r="R187" s="7" t="s">
        <v>10</v>
      </c>
      <c r="S187" s="7"/>
      <c r="T187" s="7"/>
      <c r="U187" s="7"/>
      <c r="V187" s="7"/>
      <c r="W187" s="7"/>
      <c r="X187" s="7"/>
      <c r="Y187" s="7"/>
      <c r="Z187" s="7"/>
    </row>
    <row r="188" spans="1:26" s="1" customFormat="1" ht="13.5" customHeight="1">
      <c r="A188" s="7" t="s">
        <v>10</v>
      </c>
      <c r="B188" s="7"/>
      <c r="C188" s="7"/>
      <c r="D188" s="7"/>
      <c r="E188" s="7"/>
      <c r="F188" s="10" t="s">
        <v>10</v>
      </c>
      <c r="G188" s="61" t="s">
        <v>228</v>
      </c>
      <c r="H188" s="61"/>
      <c r="I188" s="61"/>
      <c r="J188" s="61"/>
      <c r="K188" s="7" t="s">
        <v>10</v>
      </c>
      <c r="L188" s="7"/>
      <c r="M188" s="10" t="s">
        <v>10</v>
      </c>
      <c r="N188" s="61" t="s">
        <v>229</v>
      </c>
      <c r="O188" s="61"/>
      <c r="P188" s="61"/>
      <c r="Q188" s="7" t="s">
        <v>10</v>
      </c>
      <c r="R188" s="7"/>
      <c r="S188" s="7"/>
      <c r="T188" s="7"/>
      <c r="U188" s="7"/>
      <c r="V188" s="7"/>
      <c r="W188" s="7"/>
      <c r="X188" s="7"/>
      <c r="Y188" s="7"/>
      <c r="Z188" s="7"/>
    </row>
    <row r="189" spans="1:26" s="1" customFormat="1" ht="7.5" customHeight="1">
      <c r="A189" s="7" t="s">
        <v>10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s="1" customFormat="1" ht="13.5" customHeight="1">
      <c r="A190" s="7" t="s">
        <v>10</v>
      </c>
      <c r="B190" s="7"/>
      <c r="C190" s="7"/>
      <c r="D190" s="7"/>
      <c r="E190" s="7"/>
      <c r="F190" s="59" t="s">
        <v>10</v>
      </c>
      <c r="G190" s="59"/>
      <c r="H190" s="59"/>
      <c r="I190" s="59"/>
      <c r="J190" s="59"/>
      <c r="K190" s="59"/>
      <c r="L190" s="59"/>
      <c r="M190" s="59" t="s">
        <v>230</v>
      </c>
      <c r="N190" s="59"/>
      <c r="O190" s="59"/>
      <c r="P190" s="59"/>
      <c r="Q190" s="59"/>
      <c r="R190" s="7" t="s">
        <v>10</v>
      </c>
      <c r="S190" s="7"/>
      <c r="T190" s="7"/>
      <c r="U190" s="7"/>
      <c r="V190" s="7"/>
      <c r="W190" s="7"/>
      <c r="X190" s="7"/>
      <c r="Y190" s="7"/>
      <c r="Z190" s="7"/>
    </row>
    <row r="191" spans="1:26" s="1" customFormat="1" ht="13.5" customHeight="1">
      <c r="A191" s="7" t="s">
        <v>10</v>
      </c>
      <c r="B191" s="7"/>
      <c r="C191" s="7"/>
      <c r="D191" s="7"/>
      <c r="E191" s="7"/>
      <c r="F191" s="10" t="s">
        <v>10</v>
      </c>
      <c r="G191" s="61" t="s">
        <v>228</v>
      </c>
      <c r="H191" s="61"/>
      <c r="I191" s="61"/>
      <c r="J191" s="61"/>
      <c r="K191" s="7" t="s">
        <v>10</v>
      </c>
      <c r="L191" s="7"/>
      <c r="M191" s="10" t="s">
        <v>10</v>
      </c>
      <c r="N191" s="61" t="s">
        <v>229</v>
      </c>
      <c r="O191" s="61"/>
      <c r="P191" s="61"/>
      <c r="Q191" s="7" t="s">
        <v>10</v>
      </c>
      <c r="R191" s="7"/>
      <c r="S191" s="7"/>
      <c r="T191" s="7"/>
      <c r="U191" s="7"/>
      <c r="V191" s="7"/>
      <c r="W191" s="7"/>
      <c r="X191" s="7"/>
      <c r="Y191" s="7"/>
      <c r="Z191" s="7"/>
    </row>
    <row r="192" spans="1:26" s="1" customFormat="1" ht="15.75" customHeight="1">
      <c r="A192" s="7" t="s">
        <v>10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s="1" customFormat="1" ht="13.5" customHeight="1">
      <c r="A193" s="62" t="s">
        <v>231</v>
      </c>
      <c r="B193" s="62"/>
      <c r="C193" s="62"/>
      <c r="D193" s="62"/>
      <c r="E193" s="62"/>
      <c r="F193" s="62"/>
      <c r="G193" s="62"/>
      <c r="H193" s="7" t="s">
        <v>10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s="1" customFormat="1" ht="13.5" customHeight="1">
      <c r="A194" s="4" t="s">
        <v>232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</sheetData>
  <sheetProtection/>
  <mergeCells count="1206">
    <mergeCell ref="A192:Z192"/>
    <mergeCell ref="A193:G193"/>
    <mergeCell ref="H193:Z193"/>
    <mergeCell ref="A194:Z194"/>
    <mergeCell ref="A189:Z189"/>
    <mergeCell ref="A190:E190"/>
    <mergeCell ref="F190:L190"/>
    <mergeCell ref="M190:Q190"/>
    <mergeCell ref="R190:Z190"/>
    <mergeCell ref="A191:E191"/>
    <mergeCell ref="G191:J191"/>
    <mergeCell ref="K191:L191"/>
    <mergeCell ref="N191:P191"/>
    <mergeCell ref="Q191:Z191"/>
    <mergeCell ref="A186:Z186"/>
    <mergeCell ref="A187:E187"/>
    <mergeCell ref="F187:L187"/>
    <mergeCell ref="M187:Q187"/>
    <mergeCell ref="R187:Z187"/>
    <mergeCell ref="A188:E188"/>
    <mergeCell ref="G188:J188"/>
    <mergeCell ref="K188:L188"/>
    <mergeCell ref="N188:P188"/>
    <mergeCell ref="Q188:Z188"/>
    <mergeCell ref="A185:I185"/>
    <mergeCell ref="J185:L185"/>
    <mergeCell ref="M185:O185"/>
    <mergeCell ref="P185:R185"/>
    <mergeCell ref="S185:W185"/>
    <mergeCell ref="X185:Z185"/>
    <mergeCell ref="A184:I184"/>
    <mergeCell ref="J184:L184"/>
    <mergeCell ref="M184:O184"/>
    <mergeCell ref="P184:R184"/>
    <mergeCell ref="S184:W184"/>
    <mergeCell ref="X184:Z184"/>
    <mergeCell ref="A183:I183"/>
    <mergeCell ref="J183:L183"/>
    <mergeCell ref="M183:O183"/>
    <mergeCell ref="P183:R183"/>
    <mergeCell ref="S183:W183"/>
    <mergeCell ref="X183:Z183"/>
    <mergeCell ref="A182:I182"/>
    <mergeCell ref="J182:L182"/>
    <mergeCell ref="M182:O182"/>
    <mergeCell ref="P182:R182"/>
    <mergeCell ref="S182:W182"/>
    <mergeCell ref="X182:Z182"/>
    <mergeCell ref="A181:I181"/>
    <mergeCell ref="J181:L181"/>
    <mergeCell ref="M181:O181"/>
    <mergeCell ref="P181:R181"/>
    <mergeCell ref="S181:W181"/>
    <mergeCell ref="X181:Z181"/>
    <mergeCell ref="A180:I180"/>
    <mergeCell ref="J180:L180"/>
    <mergeCell ref="M180:O180"/>
    <mergeCell ref="P180:R180"/>
    <mergeCell ref="S180:W180"/>
    <mergeCell ref="X180:Z180"/>
    <mergeCell ref="A179:I179"/>
    <mergeCell ref="J179:L179"/>
    <mergeCell ref="M179:O179"/>
    <mergeCell ref="P179:R179"/>
    <mergeCell ref="S179:W179"/>
    <mergeCell ref="X179:Z179"/>
    <mergeCell ref="A178:I178"/>
    <mergeCell ref="J178:L178"/>
    <mergeCell ref="M178:O178"/>
    <mergeCell ref="P178:R178"/>
    <mergeCell ref="S178:W178"/>
    <mergeCell ref="X178:Z178"/>
    <mergeCell ref="A177:I177"/>
    <mergeCell ref="J177:L177"/>
    <mergeCell ref="M177:O177"/>
    <mergeCell ref="P177:R177"/>
    <mergeCell ref="S177:W177"/>
    <mergeCell ref="X177:Z177"/>
    <mergeCell ref="A176:I176"/>
    <mergeCell ref="J176:L176"/>
    <mergeCell ref="M176:O176"/>
    <mergeCell ref="P176:R176"/>
    <mergeCell ref="S176:W176"/>
    <mergeCell ref="X176:Z176"/>
    <mergeCell ref="A175:I175"/>
    <mergeCell ref="J175:L175"/>
    <mergeCell ref="M175:O175"/>
    <mergeCell ref="P175:R175"/>
    <mergeCell ref="S175:W175"/>
    <mergeCell ref="X175:Z175"/>
    <mergeCell ref="Y171:Z171"/>
    <mergeCell ref="A172:Z172"/>
    <mergeCell ref="A173:Z173"/>
    <mergeCell ref="A174:I174"/>
    <mergeCell ref="J174:L174"/>
    <mergeCell ref="M174:O174"/>
    <mergeCell ref="P174:R174"/>
    <mergeCell ref="S174:W174"/>
    <mergeCell ref="X174:Z174"/>
    <mergeCell ref="A171:H171"/>
    <mergeCell ref="I171:K171"/>
    <mergeCell ref="L171:N171"/>
    <mergeCell ref="O171:P171"/>
    <mergeCell ref="Q171:S171"/>
    <mergeCell ref="T171:X171"/>
    <mergeCell ref="Y169:Z169"/>
    <mergeCell ref="A170:H170"/>
    <mergeCell ref="I170:K170"/>
    <mergeCell ref="L170:N170"/>
    <mergeCell ref="O170:P170"/>
    <mergeCell ref="Q170:S170"/>
    <mergeCell ref="T170:X170"/>
    <mergeCell ref="Y170:Z170"/>
    <mergeCell ref="A169:H169"/>
    <mergeCell ref="I169:K169"/>
    <mergeCell ref="L169:N169"/>
    <mergeCell ref="O169:P169"/>
    <mergeCell ref="Q169:S169"/>
    <mergeCell ref="T169:X169"/>
    <mergeCell ref="Y167:Z167"/>
    <mergeCell ref="A168:H168"/>
    <mergeCell ref="I168:K168"/>
    <mergeCell ref="L168:N168"/>
    <mergeCell ref="O168:P168"/>
    <mergeCell ref="Q168:S168"/>
    <mergeCell ref="T168:X168"/>
    <mergeCell ref="Y168:Z168"/>
    <mergeCell ref="A167:H167"/>
    <mergeCell ref="I167:K167"/>
    <mergeCell ref="L167:N167"/>
    <mergeCell ref="O167:P167"/>
    <mergeCell ref="Q167:S167"/>
    <mergeCell ref="T167:X167"/>
    <mergeCell ref="Y165:Z165"/>
    <mergeCell ref="A166:H166"/>
    <mergeCell ref="I166:K166"/>
    <mergeCell ref="L166:N166"/>
    <mergeCell ref="O166:P166"/>
    <mergeCell ref="Q166:S166"/>
    <mergeCell ref="T166:X166"/>
    <mergeCell ref="Y166:Z166"/>
    <mergeCell ref="A165:H165"/>
    <mergeCell ref="I165:K165"/>
    <mergeCell ref="L165:N165"/>
    <mergeCell ref="O165:P165"/>
    <mergeCell ref="Q165:S165"/>
    <mergeCell ref="T165:X165"/>
    <mergeCell ref="Y163:Z163"/>
    <mergeCell ref="A164:H164"/>
    <mergeCell ref="I164:K164"/>
    <mergeCell ref="L164:N164"/>
    <mergeCell ref="O164:P164"/>
    <mergeCell ref="Q164:S164"/>
    <mergeCell ref="T164:X164"/>
    <mergeCell ref="Y164:Z164"/>
    <mergeCell ref="A163:H163"/>
    <mergeCell ref="I163:K163"/>
    <mergeCell ref="L163:N163"/>
    <mergeCell ref="O163:P163"/>
    <mergeCell ref="Q163:S163"/>
    <mergeCell ref="T163:X163"/>
    <mergeCell ref="Y161:Z161"/>
    <mergeCell ref="A162:H162"/>
    <mergeCell ref="I162:K162"/>
    <mergeCell ref="L162:N162"/>
    <mergeCell ref="O162:P162"/>
    <mergeCell ref="Q162:S162"/>
    <mergeCell ref="T162:X162"/>
    <mergeCell ref="Y162:Z162"/>
    <mergeCell ref="A161:H161"/>
    <mergeCell ref="I161:K161"/>
    <mergeCell ref="L161:N161"/>
    <mergeCell ref="O161:P161"/>
    <mergeCell ref="Q161:S161"/>
    <mergeCell ref="T161:X161"/>
    <mergeCell ref="Y159:Z159"/>
    <mergeCell ref="A160:H160"/>
    <mergeCell ref="I160:K160"/>
    <mergeCell ref="L160:N160"/>
    <mergeCell ref="O160:P160"/>
    <mergeCell ref="Q160:S160"/>
    <mergeCell ref="T160:X160"/>
    <mergeCell ref="Y160:Z160"/>
    <mergeCell ref="A159:H159"/>
    <mergeCell ref="I159:K159"/>
    <mergeCell ref="L159:N159"/>
    <mergeCell ref="O159:P159"/>
    <mergeCell ref="Q159:S159"/>
    <mergeCell ref="T159:X159"/>
    <mergeCell ref="Y157:Z157"/>
    <mergeCell ref="A158:H158"/>
    <mergeCell ref="I158:K158"/>
    <mergeCell ref="L158:N158"/>
    <mergeCell ref="O158:P158"/>
    <mergeCell ref="Q158:S158"/>
    <mergeCell ref="T158:X158"/>
    <mergeCell ref="Y158:Z158"/>
    <mergeCell ref="A157:H157"/>
    <mergeCell ref="I157:K157"/>
    <mergeCell ref="L157:N157"/>
    <mergeCell ref="O157:P157"/>
    <mergeCell ref="Q157:S157"/>
    <mergeCell ref="T157:X157"/>
    <mergeCell ref="Y155:Z155"/>
    <mergeCell ref="A156:H156"/>
    <mergeCell ref="I156:K156"/>
    <mergeCell ref="L156:N156"/>
    <mergeCell ref="O156:P156"/>
    <mergeCell ref="Q156:S156"/>
    <mergeCell ref="T156:X156"/>
    <mergeCell ref="Y156:Z156"/>
    <mergeCell ref="A155:H155"/>
    <mergeCell ref="I155:K155"/>
    <mergeCell ref="L155:N155"/>
    <mergeCell ref="O155:P155"/>
    <mergeCell ref="Q155:S155"/>
    <mergeCell ref="T155:X155"/>
    <mergeCell ref="Y153:Z153"/>
    <mergeCell ref="A154:H154"/>
    <mergeCell ref="I154:K154"/>
    <mergeCell ref="L154:N154"/>
    <mergeCell ref="O154:P154"/>
    <mergeCell ref="Q154:S154"/>
    <mergeCell ref="T154:X154"/>
    <mergeCell ref="Y154:Z154"/>
    <mergeCell ref="A153:H153"/>
    <mergeCell ref="I153:K153"/>
    <mergeCell ref="L153:N153"/>
    <mergeCell ref="O153:P153"/>
    <mergeCell ref="Q153:S153"/>
    <mergeCell ref="T153:X153"/>
    <mergeCell ref="Y151:Z151"/>
    <mergeCell ref="A152:H152"/>
    <mergeCell ref="I152:K152"/>
    <mergeCell ref="L152:N152"/>
    <mergeCell ref="O152:P152"/>
    <mergeCell ref="Q152:S152"/>
    <mergeCell ref="T152:X152"/>
    <mergeCell ref="Y152:Z152"/>
    <mergeCell ref="A151:H151"/>
    <mergeCell ref="I151:K151"/>
    <mergeCell ref="L151:N151"/>
    <mergeCell ref="O151:P151"/>
    <mergeCell ref="Q151:S151"/>
    <mergeCell ref="T151:X151"/>
    <mergeCell ref="Y149:Z149"/>
    <mergeCell ref="A150:H150"/>
    <mergeCell ref="I150:K150"/>
    <mergeCell ref="L150:N150"/>
    <mergeCell ref="O150:P150"/>
    <mergeCell ref="Q150:S150"/>
    <mergeCell ref="T150:X150"/>
    <mergeCell ref="Y150:Z150"/>
    <mergeCell ref="A149:H149"/>
    <mergeCell ref="I149:K149"/>
    <mergeCell ref="L149:N149"/>
    <mergeCell ref="O149:P149"/>
    <mergeCell ref="Q149:S149"/>
    <mergeCell ref="T149:X149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A40:Z40"/>
    <mergeCell ref="A41:Z41"/>
    <mergeCell ref="A42:H42"/>
    <mergeCell ref="I42:K42"/>
    <mergeCell ref="L42:N42"/>
    <mergeCell ref="O42:P42"/>
    <mergeCell ref="Q42:S42"/>
    <mergeCell ref="T42:X42"/>
    <mergeCell ref="Y42:Z42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  <rowBreaks count="2" manualBreakCount="2">
    <brk id="40" max="255" man="1"/>
    <brk id="17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2018-01-19T06:10:42Z</cp:lastPrinted>
  <dcterms:created xsi:type="dcterms:W3CDTF">2018-01-19T06:11:16Z</dcterms:created>
  <dcterms:modified xsi:type="dcterms:W3CDTF">2018-01-19T06:11:43Z</dcterms:modified>
  <cp:category/>
  <cp:version/>
  <cp:contentType/>
  <cp:contentStatus/>
</cp:coreProperties>
</file>